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60" tabRatio="462" activeTab="0"/>
  </bookViews>
  <sheets>
    <sheet name="Fiche de paie" sheetId="1" r:id="rId1"/>
    <sheet name="Journal" sheetId="2" r:id="rId2"/>
    <sheet name="Cotisations" sheetId="3" r:id="rId3"/>
    <sheet name="Balance" sheetId="4" r:id="rId4"/>
    <sheet name="Résultat" sheetId="5" r:id="rId5"/>
    <sheet name="Bilan" sheetId="6" r:id="rId6"/>
  </sheets>
  <definedNames/>
  <calcPr fullCalcOnLoad="1"/>
</workbook>
</file>

<file path=xl/sharedStrings.xml><?xml version="1.0" encoding="utf-8"?>
<sst xmlns="http://schemas.openxmlformats.org/spreadsheetml/2006/main" count="370" uniqueCount="282">
  <si>
    <t>Montant</t>
  </si>
  <si>
    <t xml:space="preserve"> Taux %</t>
  </si>
  <si>
    <t>unitaire</t>
  </si>
  <si>
    <t>Qté</t>
  </si>
  <si>
    <t>nominal</t>
  </si>
  <si>
    <t>Salaire nominal</t>
  </si>
  <si>
    <t>Heures sup [35;41]</t>
  </si>
  <si>
    <t>heures sup [39;43]</t>
  </si>
  <si>
    <t>heures sup &gt;43</t>
  </si>
  <si>
    <t>Primes</t>
  </si>
  <si>
    <t>Avantage en natur</t>
  </si>
  <si>
    <t>Avance et acompte</t>
  </si>
  <si>
    <t>Prime de transport</t>
  </si>
  <si>
    <t>Cotisation</t>
  </si>
  <si>
    <t>Salaire net</t>
  </si>
  <si>
    <t>sécurité</t>
  </si>
  <si>
    <t>Ass.</t>
  </si>
  <si>
    <t>Cotisations</t>
  </si>
  <si>
    <t>sociale</t>
  </si>
  <si>
    <t>emploi</t>
  </si>
  <si>
    <t>Retraite</t>
  </si>
  <si>
    <t>sociales</t>
  </si>
  <si>
    <t>montant en euro</t>
  </si>
  <si>
    <t>coef</t>
  </si>
  <si>
    <t>base</t>
  </si>
  <si>
    <t>taux</t>
  </si>
  <si>
    <t>cotisa°</t>
  </si>
  <si>
    <t>CRDS non déductibl</t>
  </si>
  <si>
    <t>CSG non déductible</t>
  </si>
  <si>
    <t>CSG et crds</t>
  </si>
  <si>
    <t>CSG déductible</t>
  </si>
  <si>
    <t>Ass.mal,mat,inv</t>
  </si>
  <si>
    <t>Ass vieillesse P</t>
  </si>
  <si>
    <t>sp</t>
  </si>
  <si>
    <t>Ass.viellesse DP</t>
  </si>
  <si>
    <t>Ass. veuvage</t>
  </si>
  <si>
    <t>Accident travail</t>
  </si>
  <si>
    <t>Alloc. familliale</t>
  </si>
  <si>
    <t>FNAL (&lt;9 salarié)</t>
  </si>
  <si>
    <t>FNAL (&gt;9 salarié)</t>
  </si>
  <si>
    <t>SECURITE SOCIALE</t>
  </si>
  <si>
    <t>Assurance chomage</t>
  </si>
  <si>
    <t>Assédic T1</t>
  </si>
  <si>
    <t>Assédic T2</t>
  </si>
  <si>
    <t>Fond de garantie</t>
  </si>
  <si>
    <t>ASSURANCE EMPLOI</t>
  </si>
  <si>
    <t xml:space="preserve">Retraite non cadre </t>
  </si>
  <si>
    <t>Tranche 1</t>
  </si>
  <si>
    <t>&lt;2352</t>
  </si>
  <si>
    <t>Tranche 2</t>
  </si>
  <si>
    <t>&lt;7056</t>
  </si>
  <si>
    <t>Retraite cadre</t>
  </si>
  <si>
    <t>tranche 1</t>
  </si>
  <si>
    <t>&lt;9408</t>
  </si>
  <si>
    <t>tranche 2</t>
  </si>
  <si>
    <t>&lt;18816</t>
  </si>
  <si>
    <t>tranche 3</t>
  </si>
  <si>
    <t>20% REP LIBR</t>
  </si>
  <si>
    <t>CET</t>
  </si>
  <si>
    <t>si 16 %</t>
  </si>
  <si>
    <t>Prévoyance minimum</t>
  </si>
  <si>
    <t>Retraite complémt</t>
  </si>
  <si>
    <t>Charge patronale</t>
  </si>
  <si>
    <t>Salaire brut</t>
  </si>
  <si>
    <t xml:space="preserve">Ass </t>
  </si>
  <si>
    <t>Cotisat</t>
  </si>
  <si>
    <t>taxe</t>
  </si>
  <si>
    <t>Total</t>
  </si>
  <si>
    <t>comp</t>
  </si>
  <si>
    <t>4,5 %</t>
  </si>
  <si>
    <t>charge</t>
  </si>
  <si>
    <t>Montant en euro</t>
  </si>
  <si>
    <t>pourcentage</t>
  </si>
  <si>
    <t>Salaire</t>
  </si>
  <si>
    <t>CRDS et CSG</t>
  </si>
  <si>
    <t>Ass viellesse</t>
  </si>
  <si>
    <t>Ass.viellesse P</t>
  </si>
  <si>
    <t>SP</t>
  </si>
  <si>
    <t>Tranche 3</t>
  </si>
  <si>
    <t>APEC</t>
  </si>
  <si>
    <t>AGFF</t>
  </si>
  <si>
    <t>RECAPITULATIFS DES COTISATIONS SOCIALE</t>
  </si>
  <si>
    <t>salaire net fiscale</t>
  </si>
  <si>
    <t>Autres primes</t>
  </si>
  <si>
    <t>Remb des frais</t>
  </si>
  <si>
    <t>Réduction :</t>
  </si>
  <si>
    <t>********</t>
  </si>
  <si>
    <t>Oppositions, saisie</t>
  </si>
  <si>
    <t>Salaire net à payer</t>
  </si>
  <si>
    <t>Cotisations salariale</t>
  </si>
  <si>
    <t>Cotisations patronale</t>
  </si>
  <si>
    <t>Sommes</t>
  </si>
  <si>
    <t>Caisse de sécurité sociale</t>
  </si>
  <si>
    <t>Caisse d'assurance chômage</t>
  </si>
  <si>
    <t>Caisse d'assurance retraite</t>
  </si>
  <si>
    <t>Total des cotisations</t>
  </si>
  <si>
    <t>Enregistrement comptable du salaire et charges de l'employé(e)</t>
  </si>
  <si>
    <t>n° de compte</t>
  </si>
  <si>
    <t>Libéllé</t>
  </si>
  <si>
    <t>DEBIT</t>
  </si>
  <si>
    <t>CREDIT</t>
  </si>
  <si>
    <t>Date</t>
  </si>
  <si>
    <t>Objet : Enregistrement des avances salariales</t>
  </si>
  <si>
    <t>Banque</t>
  </si>
  <si>
    <t>Objet : Enregistrement des retenues salaires bruts</t>
  </si>
  <si>
    <t>Rénumération du personnel</t>
  </si>
  <si>
    <t>Personnel-Rénumération dues</t>
  </si>
  <si>
    <t>Objet : Enregistrement des retenues salariale</t>
  </si>
  <si>
    <t>sécurité sociale</t>
  </si>
  <si>
    <t>Organismes d'assurance emplois</t>
  </si>
  <si>
    <t>Organismes d'assurance retraite</t>
  </si>
  <si>
    <t>Personnel-Avance et acompte</t>
  </si>
  <si>
    <t>Personnel-opposition</t>
  </si>
  <si>
    <t>Enregistrement comptable du salaire et charges de l'employeur</t>
  </si>
  <si>
    <t>Débit</t>
  </si>
  <si>
    <t>Crédit</t>
  </si>
  <si>
    <t>Objet : Comptabilisation des charges patronales</t>
  </si>
  <si>
    <t>Chges de sécu sociale&amp;prévoyce</t>
  </si>
  <si>
    <t>Sécurité sociale</t>
  </si>
  <si>
    <t>Organisme d'assurance emploi</t>
  </si>
  <si>
    <t>Organisme d'assurance retraite</t>
  </si>
  <si>
    <t>Objet : Comptabilisation des salaires nets</t>
  </si>
  <si>
    <t>Personnel-rénumération dues</t>
  </si>
  <si>
    <t>Objet : Paiement des cotisations sociales</t>
  </si>
  <si>
    <t>Organismes d'assurance emploi</t>
  </si>
  <si>
    <t>TOTAL DES OPERATIONS COMPTABLES</t>
  </si>
  <si>
    <t>balance</t>
  </si>
  <si>
    <t>DEBIT: +</t>
  </si>
  <si>
    <t>CREDIT:-</t>
  </si>
  <si>
    <t>sommes</t>
  </si>
  <si>
    <t>comptes</t>
  </si>
  <si>
    <t>Charges d'exploitations</t>
  </si>
  <si>
    <t>Produits d'exploitation</t>
  </si>
  <si>
    <t xml:space="preserve">Achats de marchandises </t>
  </si>
  <si>
    <t>Vente de marchandises</t>
  </si>
  <si>
    <t>Variation de stock</t>
  </si>
  <si>
    <t>Achat de matières premières et autre approvisionnement</t>
  </si>
  <si>
    <t>charges patronale</t>
  </si>
  <si>
    <t>Autre achats et charges externes</t>
  </si>
  <si>
    <t>sommes des charges incorporé dans la vente de marchandises</t>
  </si>
  <si>
    <t>Production vendues(biens et services)</t>
  </si>
  <si>
    <t>Impots, taxes et versement assimilés</t>
  </si>
  <si>
    <t>sous total A - Montant net du chiffre d'affaires</t>
  </si>
  <si>
    <t>Salaire et traitement :</t>
  </si>
  <si>
    <t>Production stockées</t>
  </si>
  <si>
    <t>Rénumération du personnel (=Salaire net à payer)</t>
  </si>
  <si>
    <t>Charges sociales</t>
  </si>
  <si>
    <t>Production immobilisés</t>
  </si>
  <si>
    <t>Dotations aux ammortissements et aux provisions</t>
  </si>
  <si>
    <t>Subvention d'exploitation</t>
  </si>
  <si>
    <t>Sur immobilisation : dotation aux amortissements</t>
  </si>
  <si>
    <t>Reprise sur ammortissement et provision, transfert de charge</t>
  </si>
  <si>
    <t>Sur immobilisation : dotations aux provision</t>
  </si>
  <si>
    <t>Autre produit</t>
  </si>
  <si>
    <t>Autres charges</t>
  </si>
  <si>
    <t>sous total B</t>
  </si>
  <si>
    <t>TOTAL I</t>
  </si>
  <si>
    <t xml:space="preserve">                                                  TOTAL I</t>
  </si>
  <si>
    <t>Quote part de résultat sur opération faites en commun  II</t>
  </si>
  <si>
    <t>Quote part de résultats sur opération faites en commun (II)</t>
  </si>
  <si>
    <t>Charges financières :</t>
  </si>
  <si>
    <t>Produit financiers :</t>
  </si>
  <si>
    <t>Dotations aux amortissements et aux provisions</t>
  </si>
  <si>
    <t>De participations</t>
  </si>
  <si>
    <t>Intérêt et charges assimilés</t>
  </si>
  <si>
    <t>D'autres valeurs mobilières et créances de l'actif immo</t>
  </si>
  <si>
    <t>Dotation aux amortissements et aux provision</t>
  </si>
  <si>
    <t>autres intérêts et produits assimilés</t>
  </si>
  <si>
    <t>Reprises sur provision et transfert de charges</t>
  </si>
  <si>
    <t>Différences positives de charge</t>
  </si>
  <si>
    <t>Produit nets sur cession de valeur mobilières de placements</t>
  </si>
  <si>
    <t>TOTAL III</t>
  </si>
  <si>
    <t xml:space="preserve">                                                  TOTAL III</t>
  </si>
  <si>
    <t>Charges exeptionnelles</t>
  </si>
  <si>
    <t>Produits exceptionnels :</t>
  </si>
  <si>
    <t>Sur opération de gestion</t>
  </si>
  <si>
    <t>Sur opérations de gestion</t>
  </si>
  <si>
    <t>Sur opération en capital</t>
  </si>
  <si>
    <t>Sur opérations en capital</t>
  </si>
  <si>
    <t>Dotation aux ammortissement et aux provisions</t>
  </si>
  <si>
    <t>TOTAL IV</t>
  </si>
  <si>
    <t xml:space="preserve">                                                 TOTAL IV</t>
  </si>
  <si>
    <t>Participation des salariés aux fruits de l'expansion   V</t>
  </si>
  <si>
    <t>Impots sur les bénéfices                          VI</t>
  </si>
  <si>
    <t>TOTAL DES CHARGES (I+II+III+IV+V)</t>
  </si>
  <si>
    <t>TOTAL DES PRODUITS (I + II + III + IV)</t>
  </si>
  <si>
    <t>soldes créditeurs = bénéfices (6)</t>
  </si>
  <si>
    <t xml:space="preserve"> Soldes débiteurs = pertes</t>
  </si>
  <si>
    <t>TOTAL  GENERAL</t>
  </si>
  <si>
    <t>TOTAL GENERAL</t>
  </si>
  <si>
    <t xml:space="preserve">sommes </t>
  </si>
  <si>
    <t>n° compte</t>
  </si>
  <si>
    <t>IMMOBILISATION INCORPORELLES :</t>
  </si>
  <si>
    <t>Capitaux propres</t>
  </si>
  <si>
    <t>Frais d'établissement</t>
  </si>
  <si>
    <t>Capital (dont versé)</t>
  </si>
  <si>
    <t>Frais de recherche et de dévelloppement</t>
  </si>
  <si>
    <t>Primes d'émission, de fusion, d'apport</t>
  </si>
  <si>
    <t>Concessions, brevets, licences, marques, procédés</t>
  </si>
  <si>
    <t>Ecart de réévaluation</t>
  </si>
  <si>
    <t>droits et valeurs similaires</t>
  </si>
  <si>
    <t>Fonds commercial</t>
  </si>
  <si>
    <t>RESERVES</t>
  </si>
  <si>
    <t>Autres immobilisations incorporelles</t>
  </si>
  <si>
    <t>Réserve légale</t>
  </si>
  <si>
    <t>Réserve statutaire et contractuelle</t>
  </si>
  <si>
    <t>IMMOBILISATION CORPORELLLES</t>
  </si>
  <si>
    <t>Autres</t>
  </si>
  <si>
    <t>Térrains</t>
  </si>
  <si>
    <t>Construction</t>
  </si>
  <si>
    <t>Report à nouveau</t>
  </si>
  <si>
    <t>Installation technique, matériel et outillage industriel</t>
  </si>
  <si>
    <t>Autre immobilisation corporelles</t>
  </si>
  <si>
    <t>Résultat de l'exercice (bénéfice)</t>
  </si>
  <si>
    <t>Avances et acomptes</t>
  </si>
  <si>
    <t>Résultat de l'exercice perte</t>
  </si>
  <si>
    <t>IMMOBILISATION FINANCIERES</t>
  </si>
  <si>
    <t>subvention d'investissement</t>
  </si>
  <si>
    <t>Participation</t>
  </si>
  <si>
    <t xml:space="preserve">                                           TOTAL I</t>
  </si>
  <si>
    <t>Créances ratachées à des participations</t>
  </si>
  <si>
    <t>Provision pour risque</t>
  </si>
  <si>
    <t>Autres titres immobilisés</t>
  </si>
  <si>
    <t>Provision pour charge</t>
  </si>
  <si>
    <t>Prêts</t>
  </si>
  <si>
    <t xml:space="preserve">                                           TOTAL II</t>
  </si>
  <si>
    <t>Autre immobilisation financières</t>
  </si>
  <si>
    <t>Emprunts obligataires convertibles</t>
  </si>
  <si>
    <t>STOCK ET EN COURS</t>
  </si>
  <si>
    <t>Autres emprunts obligataire</t>
  </si>
  <si>
    <t>Matière première  et autres approvisionnement</t>
  </si>
  <si>
    <t>Emprunts et dettes auprès des ets de crédits</t>
  </si>
  <si>
    <t>compte bancaire:</t>
  </si>
  <si>
    <t>Produits intermédiaires</t>
  </si>
  <si>
    <t>Paiement de l'avance</t>
  </si>
  <si>
    <t>Marchandises</t>
  </si>
  <si>
    <t>Paiemnet du salaire net</t>
  </si>
  <si>
    <t>Avance et acomptes versé sur commandes</t>
  </si>
  <si>
    <t>Paiement des cotisation salariale</t>
  </si>
  <si>
    <t>Paiement des cotisation patronale</t>
  </si>
  <si>
    <t>Créances client et compte rattaché</t>
  </si>
  <si>
    <t>Total du compte bancaire</t>
  </si>
  <si>
    <t>Autres :</t>
  </si>
  <si>
    <t>titres :</t>
  </si>
  <si>
    <t>Emprunts et dettes financières</t>
  </si>
  <si>
    <t>Capital souscrit et appelé, non versé</t>
  </si>
  <si>
    <t>Valeur mobilière de placement</t>
  </si>
  <si>
    <t>Avances et acomptes reçus sur commande en cours</t>
  </si>
  <si>
    <t xml:space="preserve">Action propres </t>
  </si>
  <si>
    <t>Dettes fournisseurs et comptes rattachés</t>
  </si>
  <si>
    <t>Autres titres</t>
  </si>
  <si>
    <t>Dettes fiscales et sociale</t>
  </si>
  <si>
    <t>Disponibilités</t>
  </si>
  <si>
    <t xml:space="preserve">Disponibilités bancaire de v/te </t>
  </si>
  <si>
    <t>Charges constatés d'avances</t>
  </si>
  <si>
    <t>TOTAL II</t>
  </si>
  <si>
    <t>Produits constatés d'avances  III</t>
  </si>
  <si>
    <t>Charges à répartir sur plusieurs exercices IV</t>
  </si>
  <si>
    <t>Primes de remboursemnent des obligations IV</t>
  </si>
  <si>
    <t>Ecart de conversion - actifs V</t>
  </si>
  <si>
    <t>Ecart de conversion - Passif (IV)</t>
  </si>
  <si>
    <t>TOTAL GENERAL (I + II + III + IV + V)</t>
  </si>
  <si>
    <t>TOTAL GENERAL (I + II + III + IV )</t>
  </si>
  <si>
    <t>Livre Jounal</t>
  </si>
  <si>
    <t>Balance</t>
  </si>
  <si>
    <t>Récapitualtif des cotisation sociales</t>
  </si>
  <si>
    <t>COMPTE DE RESULTATS</t>
  </si>
  <si>
    <t>COMPTE DE BILAN</t>
  </si>
  <si>
    <t>Salaire mensuel</t>
  </si>
  <si>
    <t>salaire net imposable</t>
  </si>
  <si>
    <t>Charge salariale</t>
  </si>
  <si>
    <t>Retraite complémtaire</t>
  </si>
  <si>
    <t>Pourcentage</t>
  </si>
  <si>
    <t>DETTES</t>
  </si>
  <si>
    <t>Capitaux</t>
  </si>
  <si>
    <t>ACTIF IMMOBILISE</t>
  </si>
  <si>
    <t>En cours de production (Biens et Services)</t>
  </si>
  <si>
    <t>Compte de régualarisation</t>
  </si>
  <si>
    <t>ACTIF CIRCULANTS</t>
  </si>
  <si>
    <t>Passif - Capitaux propres</t>
  </si>
  <si>
    <t>Dettes</t>
  </si>
  <si>
    <t>Fiche de paie salariale (2002)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</si>
</sst>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\ \F"/>
    <numFmt numFmtId="170" formatCode="[$-40C]dddd\ d\ mmmm\ 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badi MT Condensed Light"/>
      <family val="0"/>
    </font>
    <font>
      <sz val="10"/>
      <color indexed="10"/>
      <name val="Abadi MT Condensed Light"/>
      <family val="0"/>
    </font>
    <font>
      <sz val="10"/>
      <color indexed="12"/>
      <name val="Abadi MT Condensed Light"/>
      <family val="0"/>
    </font>
    <font>
      <sz val="10"/>
      <color indexed="11"/>
      <name val="Abadi MT Condensed Light"/>
      <family val="0"/>
    </font>
    <font>
      <sz val="10"/>
      <color indexed="8"/>
      <name val="Abadi MT Condensed Light"/>
      <family val="0"/>
    </font>
    <font>
      <sz val="10"/>
      <name val="Times New Roman"/>
      <family val="1"/>
    </font>
    <font>
      <b/>
      <sz val="10"/>
      <name val="Abadi MT Condensed Light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/>
      <protection locked="0"/>
    </xf>
    <xf numFmtId="2" fontId="4" fillId="2" borderId="0" xfId="0" applyNumberFormat="1" applyFont="1" applyFill="1" applyBorder="1" applyAlignment="1" applyProtection="1">
      <alignment/>
      <protection locked="0"/>
    </xf>
    <xf numFmtId="0" fontId="4" fillId="3" borderId="1" xfId="0" applyNumberFormat="1" applyFont="1" applyFill="1" applyBorder="1" applyAlignment="1" applyProtection="1">
      <alignment/>
      <protection locked="0"/>
    </xf>
    <xf numFmtId="0" fontId="4" fillId="3" borderId="2" xfId="0" applyNumberFormat="1" applyFon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 locked="0"/>
    </xf>
    <xf numFmtId="9" fontId="4" fillId="0" borderId="0" xfId="19" applyFont="1" applyFill="1" applyBorder="1" applyAlignment="1" applyProtection="1">
      <alignment/>
      <protection locked="0"/>
    </xf>
    <xf numFmtId="0" fontId="4" fillId="0" borderId="0" xfId="19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/>
      <protection locked="0"/>
    </xf>
    <xf numFmtId="0" fontId="4" fillId="0" borderId="6" xfId="0" applyNumberFormat="1" applyFont="1" applyFill="1" applyBorder="1" applyAlignment="1" applyProtection="1">
      <alignment/>
      <protection locked="0"/>
    </xf>
    <xf numFmtId="0" fontId="4" fillId="0" borderId="7" xfId="0" applyNumberFormat="1" applyFont="1" applyFill="1" applyBorder="1" applyAlignment="1" applyProtection="1">
      <alignment/>
      <protection locked="0"/>
    </xf>
    <xf numFmtId="0" fontId="4" fillId="0" borderId="8" xfId="0" applyNumberFormat="1" applyFont="1" applyFill="1" applyBorder="1" applyAlignment="1" applyProtection="1">
      <alignment/>
      <protection locked="0"/>
    </xf>
    <xf numFmtId="0" fontId="4" fillId="0" borderId="9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/>
      <protection locked="0"/>
    </xf>
    <xf numFmtId="2" fontId="5" fillId="0" borderId="2" xfId="0" applyNumberFormat="1" applyFont="1" applyFill="1" applyBorder="1" applyAlignment="1" applyProtection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169" fontId="4" fillId="0" borderId="8" xfId="0" applyNumberFormat="1" applyFont="1" applyFill="1" applyBorder="1" applyAlignment="1" applyProtection="1">
      <alignment horizontal="left"/>
      <protection locked="0"/>
    </xf>
    <xf numFmtId="0" fontId="4" fillId="0" borderId="10" xfId="19" applyNumberFormat="1" applyFont="1" applyFill="1" applyBorder="1" applyAlignment="1" applyProtection="1">
      <alignment/>
      <protection locked="0"/>
    </xf>
    <xf numFmtId="9" fontId="4" fillId="0" borderId="10" xfId="19" applyFont="1" applyFill="1" applyBorder="1" applyAlignment="1" applyProtection="1">
      <alignment/>
      <protection locked="0"/>
    </xf>
    <xf numFmtId="0" fontId="4" fillId="2" borderId="7" xfId="0" applyNumberFormat="1" applyFont="1" applyFill="1" applyBorder="1" applyAlignment="1" applyProtection="1">
      <alignment/>
      <protection locked="0"/>
    </xf>
    <xf numFmtId="0" fontId="4" fillId="2" borderId="8" xfId="0" applyNumberFormat="1" applyFont="1" applyFill="1" applyBorder="1" applyAlignment="1" applyProtection="1">
      <alignment/>
      <protection locked="0"/>
    </xf>
    <xf numFmtId="0" fontId="4" fillId="2" borderId="4" xfId="0" applyNumberFormat="1" applyFont="1" applyFill="1" applyBorder="1" applyAlignment="1" applyProtection="1">
      <alignment/>
      <protection locked="0"/>
    </xf>
    <xf numFmtId="2" fontId="4" fillId="2" borderId="5" xfId="0" applyNumberFormat="1" applyFont="1" applyFill="1" applyBorder="1" applyAlignment="1" applyProtection="1">
      <alignment/>
      <protection locked="0"/>
    </xf>
    <xf numFmtId="0" fontId="4" fillId="2" borderId="5" xfId="0" applyNumberFormat="1" applyFont="1" applyFill="1" applyBorder="1" applyAlignment="1" applyProtection="1">
      <alignment/>
      <protection locked="0"/>
    </xf>
    <xf numFmtId="0" fontId="4" fillId="2" borderId="9" xfId="0" applyNumberFormat="1" applyFont="1" applyFill="1" applyBorder="1" applyAlignment="1" applyProtection="1">
      <alignment/>
      <protection locked="0"/>
    </xf>
    <xf numFmtId="2" fontId="4" fillId="2" borderId="10" xfId="0" applyNumberFormat="1" applyFont="1" applyFill="1" applyBorder="1" applyAlignment="1" applyProtection="1">
      <alignment/>
      <protection locked="0"/>
    </xf>
    <xf numFmtId="0" fontId="4" fillId="2" borderId="10" xfId="0" applyNumberFormat="1" applyFont="1" applyFill="1" applyBorder="1" applyAlignment="1" applyProtection="1">
      <alignment/>
      <protection locked="0"/>
    </xf>
    <xf numFmtId="0" fontId="4" fillId="2" borderId="11" xfId="0" applyNumberFormat="1" applyFont="1" applyFill="1" applyBorder="1" applyAlignment="1" applyProtection="1">
      <alignment/>
      <protection locked="0"/>
    </xf>
    <xf numFmtId="0" fontId="4" fillId="2" borderId="6" xfId="0" applyNumberFormat="1" applyFont="1" applyFill="1" applyBorder="1" applyAlignment="1" applyProtection="1">
      <alignment/>
      <protection locked="0"/>
    </xf>
    <xf numFmtId="0" fontId="4" fillId="0" borderId="9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2" fontId="4" fillId="3" borderId="9" xfId="0" applyNumberFormat="1" applyFont="1" applyFill="1" applyBorder="1" applyAlignment="1" applyProtection="1">
      <alignment horizontal="center"/>
      <protection locked="0"/>
    </xf>
    <xf numFmtId="2" fontId="4" fillId="3" borderId="10" xfId="0" applyNumberFormat="1" applyFont="1" applyFill="1" applyBorder="1" applyAlignment="1" applyProtection="1">
      <alignment horizontal="center"/>
      <protection locked="0"/>
    </xf>
    <xf numFmtId="2" fontId="4" fillId="3" borderId="1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0" fontId="10" fillId="0" borderId="12" xfId="0" applyNumberFormat="1" applyFont="1" applyFill="1" applyBorder="1" applyAlignment="1" applyProtection="1">
      <alignment vertical="center" textRotation="90" wrapText="1"/>
      <protection locked="0"/>
    </xf>
    <xf numFmtId="0" fontId="10" fillId="0" borderId="13" xfId="0" applyNumberFormat="1" applyFont="1" applyFill="1" applyBorder="1" applyAlignment="1" applyProtection="1">
      <alignment vertical="center" textRotation="90" wrapText="1"/>
      <protection locked="0"/>
    </xf>
    <xf numFmtId="0" fontId="10" fillId="0" borderId="14" xfId="0" applyNumberFormat="1" applyFont="1" applyFill="1" applyBorder="1" applyAlignment="1" applyProtection="1">
      <alignment vertical="center" textRotation="90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13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14" xfId="0" applyNumberFormat="1" applyFont="1" applyFill="1" applyBorder="1" applyAlignment="1" applyProtection="1">
      <alignment horizontal="center" vertical="center" textRotation="90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11" xfId="0" applyNumberFormat="1" applyFont="1" applyFill="1" applyBorder="1" applyAlignment="1" applyProtection="1">
      <alignment horizontal="center" vertical="center" textRotation="90"/>
      <protection locked="0"/>
    </xf>
    <xf numFmtId="0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2" xfId="0" applyNumberFormat="1" applyFont="1" applyFill="1" applyBorder="1" applyAlignment="1" applyProtection="1">
      <alignment horizontal="center"/>
      <protection locked="0"/>
    </xf>
    <xf numFmtId="0" fontId="4" fillId="4" borderId="3" xfId="0" applyNumberFormat="1" applyFont="1" applyFill="1" applyBorder="1" applyAlignment="1" applyProtection="1">
      <alignment horizontal="center"/>
      <protection locked="0"/>
    </xf>
    <xf numFmtId="0" fontId="4" fillId="4" borderId="7" xfId="0" applyNumberFormat="1" applyFont="1" applyFill="1" applyBorder="1" applyAlignment="1" applyProtection="1">
      <alignment horizontal="center"/>
      <protection locked="0"/>
    </xf>
    <xf numFmtId="0" fontId="4" fillId="4" borderId="0" xfId="0" applyNumberFormat="1" applyFont="1" applyFill="1" applyBorder="1" applyAlignment="1" applyProtection="1">
      <alignment horizontal="center"/>
      <protection locked="0"/>
    </xf>
    <xf numFmtId="0" fontId="4" fillId="4" borderId="8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E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21.00390625" style="1" customWidth="1"/>
    <col min="2" max="3" width="9.28125" style="1" customWidth="1"/>
    <col min="4" max="4" width="8.140625" style="1" customWidth="1"/>
    <col min="5" max="5" width="10.00390625" style="1" customWidth="1"/>
    <col min="6" max="7" width="10.57421875" style="1" customWidth="1"/>
    <col min="8" max="9" width="10.00390625" style="1" customWidth="1"/>
    <col min="10" max="10" width="12.00390625" style="1" customWidth="1"/>
    <col min="11" max="11" width="70.00390625" style="1" customWidth="1"/>
    <col min="12" max="12" width="10.57421875" style="1" customWidth="1"/>
    <col min="13" max="14" width="9.28125" style="1" customWidth="1"/>
    <col min="15" max="16384" width="10.00390625" style="1" customWidth="1"/>
  </cols>
  <sheetData>
    <row r="1" spans="1:10" ht="12.75">
      <c r="A1" s="61" t="s">
        <v>281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25"/>
      <c r="B2" s="27"/>
      <c r="C2" s="27" t="s">
        <v>0</v>
      </c>
      <c r="D2" s="27"/>
      <c r="E2" s="27" t="s">
        <v>0</v>
      </c>
      <c r="F2" s="27"/>
      <c r="G2" s="27"/>
      <c r="H2" s="27"/>
      <c r="I2" s="27"/>
      <c r="J2" s="28"/>
    </row>
    <row r="3" spans="1:10" ht="12.75">
      <c r="A3" s="31"/>
      <c r="B3" s="32" t="s">
        <v>1</v>
      </c>
      <c r="C3" s="32" t="s">
        <v>2</v>
      </c>
      <c r="D3" s="39" t="s">
        <v>3</v>
      </c>
      <c r="E3" s="32" t="s">
        <v>4</v>
      </c>
      <c r="F3" s="32"/>
      <c r="G3" s="32"/>
      <c r="H3" s="32"/>
      <c r="I3" s="32"/>
      <c r="J3" s="33"/>
    </row>
    <row r="4" spans="1:10" ht="12.75">
      <c r="A4" s="29" t="s">
        <v>5</v>
      </c>
      <c r="B4" s="2"/>
      <c r="C4" s="1">
        <v>6.87</v>
      </c>
      <c r="D4" s="1">
        <v>169</v>
      </c>
      <c r="E4" s="3">
        <f>C4*D4</f>
        <v>1161.03</v>
      </c>
      <c r="J4" s="30"/>
    </row>
    <row r="5" spans="1:10" ht="12.75">
      <c r="A5" s="29" t="s">
        <v>6</v>
      </c>
      <c r="B5" s="2">
        <v>0.25</v>
      </c>
      <c r="C5" s="3">
        <f>C4*1.25</f>
        <v>8.5875</v>
      </c>
      <c r="D5" s="3">
        <v>0</v>
      </c>
      <c r="E5" s="3">
        <f>C5*D5</f>
        <v>0</v>
      </c>
      <c r="J5" s="30"/>
    </row>
    <row r="6" spans="1:10" ht="12.75">
      <c r="A6" s="29" t="s">
        <v>7</v>
      </c>
      <c r="B6" s="2">
        <v>0.25</v>
      </c>
      <c r="C6" s="3">
        <f>C4*1.25</f>
        <v>8.5875</v>
      </c>
      <c r="D6" s="3">
        <v>5</v>
      </c>
      <c r="E6" s="3">
        <f>C6*D6</f>
        <v>42.9375</v>
      </c>
      <c r="J6" s="30"/>
    </row>
    <row r="7" spans="1:10" ht="12.75">
      <c r="A7" s="29" t="s">
        <v>8</v>
      </c>
      <c r="B7" s="2">
        <v>0.5</v>
      </c>
      <c r="C7" s="3">
        <f>C4*1.5</f>
        <v>10.305</v>
      </c>
      <c r="D7" s="3">
        <v>2</v>
      </c>
      <c r="E7" s="3">
        <f>C7*D7</f>
        <v>20.61</v>
      </c>
      <c r="J7" s="30"/>
    </row>
    <row r="8" spans="1:10" ht="12.75">
      <c r="A8" s="29" t="s">
        <v>268</v>
      </c>
      <c r="B8" s="2"/>
      <c r="C8" s="3"/>
      <c r="D8" s="3"/>
      <c r="E8" s="3">
        <f>E4+E5+E6+E7</f>
        <v>1224.5774999999999</v>
      </c>
      <c r="J8" s="30"/>
    </row>
    <row r="9" spans="1:10" ht="12.75">
      <c r="A9" s="29" t="s">
        <v>9</v>
      </c>
      <c r="B9" s="2"/>
      <c r="C9" s="3"/>
      <c r="D9" s="3"/>
      <c r="E9" s="3">
        <v>30.5</v>
      </c>
      <c r="J9" s="30"/>
    </row>
    <row r="10" spans="1:10" ht="12.75">
      <c r="A10" s="29" t="s">
        <v>10</v>
      </c>
      <c r="B10" s="2"/>
      <c r="C10" s="3"/>
      <c r="D10" s="3"/>
      <c r="E10" s="3">
        <v>0</v>
      </c>
      <c r="J10" s="30"/>
    </row>
    <row r="11" spans="1:10" ht="12.75">
      <c r="A11" s="29" t="s">
        <v>63</v>
      </c>
      <c r="C11" s="3"/>
      <c r="E11" s="3">
        <f>E8+E9+E10</f>
        <v>1255.0774999999999</v>
      </c>
      <c r="J11" s="30"/>
    </row>
    <row r="12" spans="1:10" ht="12.75">
      <c r="A12" s="29" t="s">
        <v>11</v>
      </c>
      <c r="C12" s="3"/>
      <c r="E12" s="3">
        <v>72</v>
      </c>
      <c r="J12" s="30"/>
    </row>
    <row r="13" spans="1:10" ht="12.75">
      <c r="A13" s="29" t="s">
        <v>12</v>
      </c>
      <c r="C13" s="3"/>
      <c r="E13" s="3">
        <v>0</v>
      </c>
      <c r="J13" s="30"/>
    </row>
    <row r="14" spans="1:10" ht="12.75">
      <c r="A14" s="29" t="s">
        <v>13</v>
      </c>
      <c r="E14" s="3">
        <f>F20</f>
        <v>263.69178274999996</v>
      </c>
      <c r="J14" s="30"/>
    </row>
    <row r="15" spans="1:10" ht="12.75">
      <c r="A15" s="29" t="s">
        <v>14</v>
      </c>
      <c r="E15" s="3">
        <f>E11-E14</f>
        <v>991.38571725</v>
      </c>
      <c r="J15" s="30"/>
    </row>
    <row r="16" spans="1:10" ht="12.75">
      <c r="A16" s="29" t="s">
        <v>88</v>
      </c>
      <c r="E16" s="3">
        <f>E11-E12-E14+E13</f>
        <v>919.38571725</v>
      </c>
      <c r="J16" s="30"/>
    </row>
    <row r="17" spans="1:10" ht="12.75">
      <c r="A17" s="29" t="s">
        <v>269</v>
      </c>
      <c r="C17" s="3"/>
      <c r="E17" s="3">
        <f>E12+E16+E27-E13</f>
        <v>1025.963102375</v>
      </c>
      <c r="J17" s="30"/>
    </row>
    <row r="18" spans="1:10" ht="12.75">
      <c r="A18" s="25"/>
      <c r="B18" s="27" t="s">
        <v>15</v>
      </c>
      <c r="C18" s="37" t="s">
        <v>16</v>
      </c>
      <c r="D18" s="37" t="s">
        <v>16</v>
      </c>
      <c r="E18" s="27"/>
      <c r="F18" s="27" t="s">
        <v>17</v>
      </c>
      <c r="G18" s="27"/>
      <c r="H18" s="27"/>
      <c r="I18" s="27"/>
      <c r="J18" s="28"/>
    </row>
    <row r="19" spans="1:10" ht="12.75">
      <c r="A19" s="29"/>
      <c r="B19" s="1" t="s">
        <v>18</v>
      </c>
      <c r="C19" s="1" t="s">
        <v>19</v>
      </c>
      <c r="D19" s="1" t="s">
        <v>20</v>
      </c>
      <c r="F19" s="1" t="s">
        <v>21</v>
      </c>
      <c r="J19" s="30"/>
    </row>
    <row r="20" spans="1:10" ht="12.75">
      <c r="A20" s="29" t="s">
        <v>22</v>
      </c>
      <c r="B20" s="3">
        <f>E38</f>
        <v>188.26162499999995</v>
      </c>
      <c r="C20" s="3">
        <f>E45</f>
        <v>37.777832749999995</v>
      </c>
      <c r="D20" s="3">
        <f>E59</f>
        <v>37.652325</v>
      </c>
      <c r="E20" s="3"/>
      <c r="F20" s="3">
        <f>B20+C20+D20</f>
        <v>263.69178274999996</v>
      </c>
      <c r="G20" s="3"/>
      <c r="J20" s="30"/>
    </row>
    <row r="21" spans="1:10" ht="12.75">
      <c r="A21" s="31" t="s">
        <v>272</v>
      </c>
      <c r="B21" s="38">
        <f>D38</f>
        <v>14.999999999999996</v>
      </c>
      <c r="C21" s="38">
        <f>D45</f>
        <v>3.01</v>
      </c>
      <c r="D21" s="38">
        <f>D59</f>
        <v>3.0000000000000004</v>
      </c>
      <c r="E21" s="38"/>
      <c r="F21" s="38">
        <f>(F20/E11)*100</f>
        <v>21.009999999999998</v>
      </c>
      <c r="G21" s="38"/>
      <c r="H21" s="32"/>
      <c r="I21" s="32"/>
      <c r="J21" s="33"/>
    </row>
    <row r="22" spans="1:11" ht="12.75">
      <c r="A22" s="64" t="s">
        <v>270</v>
      </c>
      <c r="B22" s="65"/>
      <c r="C22" s="65"/>
      <c r="D22" s="65"/>
      <c r="E22" s="65"/>
      <c r="F22" s="65"/>
      <c r="G22" s="65"/>
      <c r="H22" s="65"/>
      <c r="I22" s="65"/>
      <c r="J22" s="66"/>
      <c r="K22" s="24"/>
    </row>
    <row r="23" spans="1:10" ht="12.75">
      <c r="A23" s="29"/>
      <c r="B23" s="1" t="s">
        <v>23</v>
      </c>
      <c r="C23" s="1" t="s">
        <v>24</v>
      </c>
      <c r="D23" s="1" t="s">
        <v>25</v>
      </c>
      <c r="E23" s="1" t="s">
        <v>26</v>
      </c>
      <c r="J23" s="30"/>
    </row>
    <row r="24" spans="1:10" ht="12.75">
      <c r="A24" s="29" t="s">
        <v>27</v>
      </c>
      <c r="B24" s="4">
        <v>0.95</v>
      </c>
      <c r="C24" s="3">
        <f>B24*E11</f>
        <v>1192.3236249999998</v>
      </c>
      <c r="D24" s="5">
        <v>2.4</v>
      </c>
      <c r="E24" s="3">
        <f>C24*(D24/100)</f>
        <v>28.615766999999995</v>
      </c>
      <c r="J24" s="30"/>
    </row>
    <row r="25" spans="1:10" ht="12.75">
      <c r="A25" s="29" t="s">
        <v>28</v>
      </c>
      <c r="B25" s="4">
        <f>0.95</f>
        <v>0.95</v>
      </c>
      <c r="C25" s="3">
        <f>B25*E11</f>
        <v>1192.3236249999998</v>
      </c>
      <c r="D25" s="5">
        <v>0.5</v>
      </c>
      <c r="E25" s="3">
        <f>C25*(D25/100)</f>
        <v>5.961618124999999</v>
      </c>
      <c r="J25" s="30"/>
    </row>
    <row r="26" spans="1:10" ht="12.75">
      <c r="A26" s="29"/>
      <c r="B26" s="4"/>
      <c r="C26" s="3"/>
      <c r="D26" s="5"/>
      <c r="E26" s="3"/>
      <c r="J26" s="30"/>
    </row>
    <row r="27" spans="1:10" ht="12.75">
      <c r="A27" s="29" t="s">
        <v>29</v>
      </c>
      <c r="B27" s="4">
        <f>0.95</f>
        <v>0.95</v>
      </c>
      <c r="C27" s="3">
        <f>B27*E11</f>
        <v>1192.3236249999998</v>
      </c>
      <c r="D27" s="5">
        <f>D24+D25</f>
        <v>2.9</v>
      </c>
      <c r="E27" s="3">
        <f>E24+E25</f>
        <v>34.57738512499999</v>
      </c>
      <c r="J27" s="30"/>
    </row>
    <row r="28" spans="1:10" ht="12.75">
      <c r="A28" s="29" t="s">
        <v>30</v>
      </c>
      <c r="B28" s="4">
        <v>0.95</v>
      </c>
      <c r="C28" s="4">
        <f>B28*E11</f>
        <v>1192.3236249999998</v>
      </c>
      <c r="D28" s="5">
        <v>5.1</v>
      </c>
      <c r="E28" s="4">
        <f>(C28*D28)/100</f>
        <v>60.80850487499998</v>
      </c>
      <c r="J28" s="30"/>
    </row>
    <row r="29" spans="1:10" ht="12.75">
      <c r="A29" s="29" t="s">
        <v>31</v>
      </c>
      <c r="B29" s="4">
        <v>1</v>
      </c>
      <c r="C29" s="4">
        <f>E11</f>
        <v>1255.0774999999999</v>
      </c>
      <c r="D29" s="5">
        <v>0.75</v>
      </c>
      <c r="E29" s="4">
        <f>(C29*D29)/100</f>
        <v>9.41308125</v>
      </c>
      <c r="J29" s="30"/>
    </row>
    <row r="30" spans="1:10" ht="12.75">
      <c r="A30" s="29" t="s">
        <v>32</v>
      </c>
      <c r="B30" s="4" t="s">
        <v>33</v>
      </c>
      <c r="C30" s="4">
        <f>E11</f>
        <v>1255.0774999999999</v>
      </c>
      <c r="D30" s="5">
        <v>6.55</v>
      </c>
      <c r="E30" s="4">
        <f>(D30/100)*C30</f>
        <v>82.20757624999999</v>
      </c>
      <c r="J30" s="30"/>
    </row>
    <row r="31" spans="1:10" ht="12.75">
      <c r="A31" s="29" t="s">
        <v>34</v>
      </c>
      <c r="B31" s="4">
        <v>1</v>
      </c>
      <c r="C31" s="4"/>
      <c r="D31" s="5"/>
      <c r="E31" s="4">
        <f>(D31/100)*C31</f>
        <v>0</v>
      </c>
      <c r="J31" s="30"/>
    </row>
    <row r="32" spans="1:10" ht="12.75">
      <c r="A32" s="29" t="s">
        <v>35</v>
      </c>
      <c r="B32" s="4">
        <v>1</v>
      </c>
      <c r="C32" s="4">
        <f>E11</f>
        <v>1255.0774999999999</v>
      </c>
      <c r="D32" s="5">
        <v>0.1</v>
      </c>
      <c r="E32" s="4">
        <f>(D32/100)*C32</f>
        <v>1.2550774999999998</v>
      </c>
      <c r="J32" s="30"/>
    </row>
    <row r="33" spans="1:10" ht="12.75">
      <c r="A33" s="29" t="s">
        <v>36</v>
      </c>
      <c r="B33" s="4"/>
      <c r="C33" s="4"/>
      <c r="D33" s="5"/>
      <c r="E33" s="4"/>
      <c r="J33" s="30"/>
    </row>
    <row r="34" spans="1:10" ht="12.75">
      <c r="A34" s="29" t="s">
        <v>37</v>
      </c>
      <c r="B34" s="4"/>
      <c r="C34" s="4"/>
      <c r="D34" s="5"/>
      <c r="E34" s="4"/>
      <c r="J34" s="30"/>
    </row>
    <row r="35" spans="1:10" ht="12.75">
      <c r="A35" s="29" t="s">
        <v>38</v>
      </c>
      <c r="B35" s="4"/>
      <c r="C35" s="4"/>
      <c r="D35" s="5"/>
      <c r="E35" s="4"/>
      <c r="J35" s="30"/>
    </row>
    <row r="36" spans="1:10" ht="12.75">
      <c r="A36" s="29" t="s">
        <v>39</v>
      </c>
      <c r="B36" s="4"/>
      <c r="C36" s="4"/>
      <c r="D36" s="5"/>
      <c r="E36" s="4"/>
      <c r="J36" s="30"/>
    </row>
    <row r="37" spans="1:10" ht="12.75">
      <c r="A37" s="29"/>
      <c r="B37" s="4"/>
      <c r="C37" s="4"/>
      <c r="D37" s="5"/>
      <c r="E37" s="3"/>
      <c r="J37" s="30"/>
    </row>
    <row r="38" spans="1:10" ht="12.75">
      <c r="A38" s="29" t="s">
        <v>40</v>
      </c>
      <c r="B38" s="4">
        <v>1</v>
      </c>
      <c r="C38" s="4">
        <f>E11</f>
        <v>1255.0774999999999</v>
      </c>
      <c r="D38" s="5">
        <f>(E38/C38)*100</f>
        <v>14.999999999999996</v>
      </c>
      <c r="E38" s="4">
        <f>SUM(E27:E36)</f>
        <v>188.26162499999995</v>
      </c>
      <c r="J38" s="30"/>
    </row>
    <row r="39" spans="1:10" ht="12.75">
      <c r="A39" s="29"/>
      <c r="B39" s="4"/>
      <c r="C39" s="4"/>
      <c r="D39" s="5"/>
      <c r="E39" s="3"/>
      <c r="J39" s="30"/>
    </row>
    <row r="40" spans="1:10" ht="12.75">
      <c r="A40" s="29" t="s">
        <v>41</v>
      </c>
      <c r="B40" s="4">
        <v>1</v>
      </c>
      <c r="C40" s="4">
        <f>E11</f>
        <v>1255.0774999999999</v>
      </c>
      <c r="D40" s="5">
        <v>3.01</v>
      </c>
      <c r="E40" s="6">
        <f>(D40/100)*C40</f>
        <v>37.777832749999995</v>
      </c>
      <c r="J40" s="30"/>
    </row>
    <row r="41" spans="1:10" ht="12.75">
      <c r="A41" s="29" t="s">
        <v>42</v>
      </c>
      <c r="B41" s="4"/>
      <c r="C41" s="4"/>
      <c r="D41" s="5">
        <v>0.8</v>
      </c>
      <c r="E41" s="6">
        <f>(C41*D41)/100</f>
        <v>0</v>
      </c>
      <c r="J41" s="30"/>
    </row>
    <row r="42" spans="1:10" ht="12.75">
      <c r="A42" s="29" t="s">
        <v>43</v>
      </c>
      <c r="B42" s="4"/>
      <c r="C42" s="4"/>
      <c r="D42" s="5">
        <v>0.9</v>
      </c>
      <c r="E42" s="6">
        <f>(D42/100)*C42</f>
        <v>0</v>
      </c>
      <c r="J42" s="30"/>
    </row>
    <row r="43" spans="1:10" ht="12.75">
      <c r="A43" s="29" t="s">
        <v>44</v>
      </c>
      <c r="B43" s="4">
        <v>1</v>
      </c>
      <c r="C43" s="4"/>
      <c r="D43" s="5">
        <v>0</v>
      </c>
      <c r="E43" s="6">
        <f>(D43/100)*C43</f>
        <v>0</v>
      </c>
      <c r="J43" s="30"/>
    </row>
    <row r="44" spans="1:10" ht="12.75">
      <c r="A44" s="29"/>
      <c r="B44" s="4"/>
      <c r="C44" s="4"/>
      <c r="D44" s="5"/>
      <c r="E44" s="3"/>
      <c r="J44" s="30"/>
    </row>
    <row r="45" spans="1:10" ht="12.75">
      <c r="A45" s="29" t="s">
        <v>45</v>
      </c>
      <c r="B45" s="4"/>
      <c r="C45" s="4">
        <f>E11</f>
        <v>1255.0774999999999</v>
      </c>
      <c r="D45" s="5">
        <f>(E45/C45)*100</f>
        <v>3.01</v>
      </c>
      <c r="E45" s="6">
        <f>SUM(E40:E44)</f>
        <v>37.777832749999995</v>
      </c>
      <c r="J45" s="30"/>
    </row>
    <row r="46" spans="1:10" ht="12.75">
      <c r="A46" s="29"/>
      <c r="B46" s="4"/>
      <c r="C46" s="4"/>
      <c r="D46" s="5"/>
      <c r="E46" s="3"/>
      <c r="J46" s="30"/>
    </row>
    <row r="47" spans="1:10" ht="12.75">
      <c r="A47" s="29" t="s">
        <v>46</v>
      </c>
      <c r="B47" s="4"/>
      <c r="C47" s="4"/>
      <c r="D47" s="5"/>
      <c r="E47" s="6"/>
      <c r="J47" s="30"/>
    </row>
    <row r="48" spans="1:10" ht="12.75">
      <c r="A48" s="29" t="s">
        <v>47</v>
      </c>
      <c r="B48" s="4">
        <v>1</v>
      </c>
      <c r="C48" s="4">
        <f>E11</f>
        <v>1255.0774999999999</v>
      </c>
      <c r="D48" s="5">
        <v>3</v>
      </c>
      <c r="E48" s="6">
        <f>(C48*D48)/100</f>
        <v>37.652325</v>
      </c>
      <c r="F48" s="1" t="s">
        <v>48</v>
      </c>
      <c r="J48" s="30"/>
    </row>
    <row r="49" spans="1:10" ht="12.75">
      <c r="A49" s="29" t="s">
        <v>49</v>
      </c>
      <c r="B49" s="4"/>
      <c r="C49" s="4"/>
      <c r="D49" s="5">
        <v>6</v>
      </c>
      <c r="E49" s="6">
        <f>(D49/100)*C49</f>
        <v>0</v>
      </c>
      <c r="F49" s="1" t="s">
        <v>50</v>
      </c>
      <c r="J49" s="30"/>
    </row>
    <row r="50" spans="1:10" ht="12.75">
      <c r="A50" s="29"/>
      <c r="B50" s="4"/>
      <c r="C50" s="4"/>
      <c r="D50" s="5"/>
      <c r="E50" s="6"/>
      <c r="J50" s="30"/>
    </row>
    <row r="51" spans="1:10" ht="12.75">
      <c r="A51" s="29" t="s">
        <v>51</v>
      </c>
      <c r="B51" s="4"/>
      <c r="C51" s="4"/>
      <c r="D51" s="5"/>
      <c r="E51" s="6"/>
      <c r="F51" s="1" t="s">
        <v>48</v>
      </c>
      <c r="J51" s="30"/>
    </row>
    <row r="52" spans="1:10" ht="12.75">
      <c r="A52" s="29" t="s">
        <v>52</v>
      </c>
      <c r="B52" s="4"/>
      <c r="C52" s="4"/>
      <c r="D52" s="5">
        <v>3</v>
      </c>
      <c r="E52" s="6">
        <f>(D52/100)*C52</f>
        <v>0</v>
      </c>
      <c r="F52" s="1" t="s">
        <v>53</v>
      </c>
      <c r="J52" s="30"/>
    </row>
    <row r="53" spans="1:10" ht="12.75">
      <c r="A53" s="29" t="s">
        <v>54</v>
      </c>
      <c r="B53" s="4"/>
      <c r="C53" s="4"/>
      <c r="D53" s="5">
        <v>7.5</v>
      </c>
      <c r="E53" s="6">
        <f>(D53/100)*C53</f>
        <v>0</v>
      </c>
      <c r="F53" s="1" t="s">
        <v>55</v>
      </c>
      <c r="J53" s="30"/>
    </row>
    <row r="54" spans="1:10" ht="12.75">
      <c r="A54" s="29" t="s">
        <v>56</v>
      </c>
      <c r="B54" s="4"/>
      <c r="C54" s="4"/>
      <c r="D54" s="5">
        <v>7.5</v>
      </c>
      <c r="E54" s="6">
        <f>(D54/100)*C54</f>
        <v>0</v>
      </c>
      <c r="F54" s="1" t="s">
        <v>57</v>
      </c>
      <c r="J54" s="30"/>
    </row>
    <row r="55" spans="1:10" ht="12.75">
      <c r="A55" s="29"/>
      <c r="B55" s="4"/>
      <c r="C55" s="4"/>
      <c r="D55" s="5"/>
      <c r="E55" s="6"/>
      <c r="J55" s="30"/>
    </row>
    <row r="56" spans="1:10" ht="12.75">
      <c r="A56" s="29" t="s">
        <v>58</v>
      </c>
      <c r="B56" s="4"/>
      <c r="C56" s="4"/>
      <c r="D56" s="5">
        <v>0.13</v>
      </c>
      <c r="E56" s="6">
        <f>(D56/100)*C56</f>
        <v>0</v>
      </c>
      <c r="F56" s="1" t="s">
        <v>55</v>
      </c>
      <c r="G56" s="1" t="s">
        <v>59</v>
      </c>
      <c r="J56" s="30"/>
    </row>
    <row r="57" spans="1:10" ht="12.75">
      <c r="A57" s="29" t="s">
        <v>60</v>
      </c>
      <c r="B57" s="4"/>
      <c r="C57" s="4"/>
      <c r="D57" s="5">
        <v>0</v>
      </c>
      <c r="E57" s="6">
        <f>(D57/100)*C57</f>
        <v>0</v>
      </c>
      <c r="J57" s="30"/>
    </row>
    <row r="58" spans="1:10" ht="12.75">
      <c r="A58" s="29"/>
      <c r="B58" s="4"/>
      <c r="C58" s="4"/>
      <c r="D58" s="5"/>
      <c r="E58" s="3"/>
      <c r="J58" s="30"/>
    </row>
    <row r="59" spans="1:10" ht="12.75">
      <c r="A59" s="29" t="s">
        <v>61</v>
      </c>
      <c r="B59" s="4"/>
      <c r="C59" s="4">
        <f>E11</f>
        <v>1255.0774999999999</v>
      </c>
      <c r="D59" s="5">
        <f>(E59/C59)*100</f>
        <v>3.0000000000000004</v>
      </c>
      <c r="E59" s="6">
        <f>SUM(E48:E57)</f>
        <v>37.652325</v>
      </c>
      <c r="J59" s="30"/>
    </row>
    <row r="60" spans="1:11" ht="12.75">
      <c r="A60" s="67" t="s">
        <v>62</v>
      </c>
      <c r="B60" s="68"/>
      <c r="C60" s="68"/>
      <c r="D60" s="68"/>
      <c r="E60" s="68"/>
      <c r="F60" s="68"/>
      <c r="G60" s="68"/>
      <c r="H60" s="68"/>
      <c r="I60" s="68"/>
      <c r="J60" s="69"/>
      <c r="K60" s="24"/>
    </row>
    <row r="61" spans="1:10" ht="12.75">
      <c r="A61" s="25" t="s">
        <v>63</v>
      </c>
      <c r="B61" s="26"/>
      <c r="C61" s="26">
        <f>E11</f>
        <v>1255.0774999999999</v>
      </c>
      <c r="D61" s="26"/>
      <c r="E61" s="26"/>
      <c r="F61" s="27"/>
      <c r="G61" s="27"/>
      <c r="H61" s="27"/>
      <c r="I61" s="27"/>
      <c r="J61" s="28"/>
    </row>
    <row r="62" spans="1:10" ht="12.75">
      <c r="A62" s="29"/>
      <c r="B62" s="3"/>
      <c r="C62" s="3"/>
      <c r="D62" s="3"/>
      <c r="E62" s="3"/>
      <c r="J62" s="30"/>
    </row>
    <row r="63" spans="1:10" ht="12.75">
      <c r="A63" s="29"/>
      <c r="B63" s="3" t="s">
        <v>15</v>
      </c>
      <c r="C63" s="3" t="s">
        <v>64</v>
      </c>
      <c r="D63" s="3" t="s">
        <v>20</v>
      </c>
      <c r="E63" s="3" t="s">
        <v>65</v>
      </c>
      <c r="F63" s="1" t="s">
        <v>66</v>
      </c>
      <c r="G63" s="1" t="s">
        <v>67</v>
      </c>
      <c r="J63" s="30"/>
    </row>
    <row r="64" spans="1:10" ht="12.75">
      <c r="A64" s="29"/>
      <c r="B64" s="3" t="s">
        <v>18</v>
      </c>
      <c r="C64" s="3" t="s">
        <v>19</v>
      </c>
      <c r="D64" s="3" t="s">
        <v>68</v>
      </c>
      <c r="E64" s="3" t="s">
        <v>18</v>
      </c>
      <c r="F64" s="7" t="s">
        <v>69</v>
      </c>
      <c r="G64" s="1" t="s">
        <v>70</v>
      </c>
      <c r="J64" s="30"/>
    </row>
    <row r="65" spans="1:10" ht="12.75">
      <c r="A65" s="29" t="s">
        <v>71</v>
      </c>
      <c r="B65" s="3">
        <f>E80</f>
        <v>375.26817249999993</v>
      </c>
      <c r="C65" s="3">
        <f>E87</f>
        <v>66.89563075</v>
      </c>
      <c r="D65" s="3">
        <f>E104</f>
        <v>56.47848749999999</v>
      </c>
      <c r="E65" s="3">
        <f>B65+C65+D65</f>
        <v>498.6422907499999</v>
      </c>
      <c r="J65" s="30"/>
    </row>
    <row r="66" spans="1:10" ht="12.75">
      <c r="A66" s="29" t="s">
        <v>72</v>
      </c>
      <c r="B66" s="3">
        <f>D80</f>
        <v>29.9</v>
      </c>
      <c r="C66" s="3">
        <f>D87</f>
        <v>5.33</v>
      </c>
      <c r="D66" s="3">
        <f>D104</f>
        <v>4.5</v>
      </c>
      <c r="E66" s="3">
        <f>(E65/C61)*100</f>
        <v>39.73</v>
      </c>
      <c r="J66" s="30"/>
    </row>
    <row r="67" spans="1:10" ht="12.75">
      <c r="A67" s="29"/>
      <c r="B67" s="3" t="s">
        <v>23</v>
      </c>
      <c r="C67" s="3" t="s">
        <v>73</v>
      </c>
      <c r="D67" s="3" t="s">
        <v>25</v>
      </c>
      <c r="E67" s="3" t="s">
        <v>26</v>
      </c>
      <c r="J67" s="30"/>
    </row>
    <row r="68" spans="1:10" ht="12.75">
      <c r="A68" s="29" t="s">
        <v>74</v>
      </c>
      <c r="B68" s="6">
        <v>0.95</v>
      </c>
      <c r="C68" s="4">
        <v>0</v>
      </c>
      <c r="D68" s="5">
        <v>0</v>
      </c>
      <c r="E68" s="3">
        <v>0</v>
      </c>
      <c r="J68" s="30"/>
    </row>
    <row r="69" spans="1:10" ht="12.75">
      <c r="A69" s="29" t="s">
        <v>30</v>
      </c>
      <c r="B69" s="6">
        <v>0.95</v>
      </c>
      <c r="C69" s="4">
        <v>0</v>
      </c>
      <c r="D69" s="5">
        <v>0</v>
      </c>
      <c r="E69" s="4">
        <v>0</v>
      </c>
      <c r="J69" s="30"/>
    </row>
    <row r="70" spans="1:10" ht="12.75">
      <c r="A70" s="29" t="s">
        <v>31</v>
      </c>
      <c r="B70" s="6">
        <v>1</v>
      </c>
      <c r="C70" s="4">
        <f>C61</f>
        <v>1255.0774999999999</v>
      </c>
      <c r="D70" s="5">
        <v>12.8</v>
      </c>
      <c r="E70" s="4">
        <f>(C70*D70)/100</f>
        <v>160.64991999999998</v>
      </c>
      <c r="J70" s="30"/>
    </row>
    <row r="71" spans="1:10" ht="12.75">
      <c r="A71" s="29" t="s">
        <v>75</v>
      </c>
      <c r="B71" s="6">
        <v>1</v>
      </c>
      <c r="C71" s="4">
        <f>C61</f>
        <v>1255.0774999999999</v>
      </c>
      <c r="D71" s="5">
        <v>8.2</v>
      </c>
      <c r="E71" s="4">
        <f aca="true" t="shared" si="0" ref="E71:E77">(D71/100)*C71</f>
        <v>102.91635499999998</v>
      </c>
      <c r="J71" s="30"/>
    </row>
    <row r="72" spans="1:10" ht="12.75">
      <c r="A72" s="29" t="s">
        <v>76</v>
      </c>
      <c r="B72" s="6" t="s">
        <v>77</v>
      </c>
      <c r="C72" s="4">
        <f>C61</f>
        <v>1255.0774999999999</v>
      </c>
      <c r="D72" s="5">
        <v>1.6</v>
      </c>
      <c r="E72" s="4">
        <f t="shared" si="0"/>
        <v>20.081239999999998</v>
      </c>
      <c r="J72" s="30"/>
    </row>
    <row r="73" spans="1:10" ht="12.75">
      <c r="A73" s="29" t="s">
        <v>35</v>
      </c>
      <c r="B73" s="6">
        <v>1</v>
      </c>
      <c r="C73" s="4">
        <v>0</v>
      </c>
      <c r="D73" s="5">
        <v>0</v>
      </c>
      <c r="E73" s="4">
        <f t="shared" si="0"/>
        <v>0</v>
      </c>
      <c r="J73" s="30"/>
    </row>
    <row r="74" spans="1:10" ht="12.75">
      <c r="A74" s="29" t="s">
        <v>36</v>
      </c>
      <c r="B74" s="6">
        <v>1</v>
      </c>
      <c r="C74" s="4">
        <f>C61</f>
        <v>1255.0774999999999</v>
      </c>
      <c r="D74" s="5">
        <v>1.8</v>
      </c>
      <c r="E74" s="4">
        <f t="shared" si="0"/>
        <v>22.591395000000002</v>
      </c>
      <c r="J74" s="30"/>
    </row>
    <row r="75" spans="1:10" ht="12.75">
      <c r="A75" s="29" t="s">
        <v>37</v>
      </c>
      <c r="B75" s="6">
        <v>1</v>
      </c>
      <c r="C75" s="4">
        <f>C61</f>
        <v>1255.0774999999999</v>
      </c>
      <c r="D75" s="5">
        <v>5.4</v>
      </c>
      <c r="E75" s="4">
        <f t="shared" si="0"/>
        <v>67.774185</v>
      </c>
      <c r="J75" s="30"/>
    </row>
    <row r="76" spans="1:10" ht="12.75">
      <c r="A76" s="29" t="s">
        <v>38</v>
      </c>
      <c r="B76" s="6" t="s">
        <v>33</v>
      </c>
      <c r="C76" s="4">
        <f>C61</f>
        <v>1255.0774999999999</v>
      </c>
      <c r="D76" s="5">
        <v>0.1</v>
      </c>
      <c r="E76" s="4">
        <f t="shared" si="0"/>
        <v>1.2550774999999998</v>
      </c>
      <c r="J76" s="30"/>
    </row>
    <row r="77" spans="1:10" ht="12.75">
      <c r="A77" s="29" t="s">
        <v>39</v>
      </c>
      <c r="B77" s="6">
        <v>1</v>
      </c>
      <c r="C77" s="4">
        <v>0</v>
      </c>
      <c r="D77" s="5">
        <v>0</v>
      </c>
      <c r="E77" s="4">
        <f t="shared" si="0"/>
        <v>0</v>
      </c>
      <c r="J77" s="30"/>
    </row>
    <row r="78" spans="1:10" ht="12.75">
      <c r="A78" s="29"/>
      <c r="B78" s="6"/>
      <c r="C78" s="4"/>
      <c r="D78" s="5"/>
      <c r="E78" s="4"/>
      <c r="J78" s="30"/>
    </row>
    <row r="79" spans="1:10" ht="12.75">
      <c r="A79" s="29"/>
      <c r="B79" s="6"/>
      <c r="C79" s="4"/>
      <c r="D79" s="5"/>
      <c r="E79" s="4"/>
      <c r="J79" s="30"/>
    </row>
    <row r="80" spans="1:10" ht="12.75">
      <c r="A80" s="29" t="s">
        <v>40</v>
      </c>
      <c r="B80" s="6">
        <v>1</v>
      </c>
      <c r="C80" s="4">
        <f>C61</f>
        <v>1255.0774999999999</v>
      </c>
      <c r="D80" s="5">
        <f>(E80/C80)*100</f>
        <v>29.9</v>
      </c>
      <c r="E80" s="4">
        <f>SUM(E70:E79)</f>
        <v>375.26817249999993</v>
      </c>
      <c r="J80" s="30"/>
    </row>
    <row r="81" spans="1:10" ht="12.75">
      <c r="A81" s="29"/>
      <c r="B81" s="6"/>
      <c r="C81" s="4"/>
      <c r="D81" s="5"/>
      <c r="E81" s="4"/>
      <c r="J81" s="30"/>
    </row>
    <row r="82" spans="1:10" ht="12.75">
      <c r="A82" s="29" t="s">
        <v>41</v>
      </c>
      <c r="B82" s="6">
        <v>1</v>
      </c>
      <c r="C82" s="4"/>
      <c r="D82" s="5"/>
      <c r="E82" s="4"/>
      <c r="J82" s="30"/>
    </row>
    <row r="83" spans="1:10" ht="12.75">
      <c r="A83" s="29" t="s">
        <v>42</v>
      </c>
      <c r="B83" s="6"/>
      <c r="C83" s="4">
        <f>C61</f>
        <v>1255.0774999999999</v>
      </c>
      <c r="D83" s="5">
        <v>5.13</v>
      </c>
      <c r="E83" s="4">
        <f>(C83*D83)/100</f>
        <v>64.38547575</v>
      </c>
      <c r="J83" s="30"/>
    </row>
    <row r="84" spans="1:10" ht="12.75">
      <c r="A84" s="29" t="s">
        <v>43</v>
      </c>
      <c r="B84" s="6"/>
      <c r="C84" s="4"/>
      <c r="D84" s="5">
        <v>0</v>
      </c>
      <c r="E84" s="4">
        <f>(D84/100)*C84</f>
        <v>0</v>
      </c>
      <c r="J84" s="30"/>
    </row>
    <row r="85" spans="1:10" ht="12.75">
      <c r="A85" s="29" t="s">
        <v>44</v>
      </c>
      <c r="B85" s="6">
        <v>1</v>
      </c>
      <c r="C85" s="4">
        <f>C83</f>
        <v>1255.0774999999999</v>
      </c>
      <c r="D85" s="5">
        <v>0.2</v>
      </c>
      <c r="E85" s="4">
        <f>(D85/100)*C85</f>
        <v>2.5101549999999997</v>
      </c>
      <c r="J85" s="30"/>
    </row>
    <row r="86" spans="1:10" ht="12.75">
      <c r="A86" s="29"/>
      <c r="B86" s="6"/>
      <c r="C86" s="4"/>
      <c r="D86" s="5"/>
      <c r="E86" s="4"/>
      <c r="J86" s="30"/>
    </row>
    <row r="87" spans="1:10" ht="12.75">
      <c r="A87" s="29" t="s">
        <v>45</v>
      </c>
      <c r="B87" s="6"/>
      <c r="C87" s="4">
        <f>C61</f>
        <v>1255.0774999999999</v>
      </c>
      <c r="D87" s="5">
        <f>(E87/C87)*100</f>
        <v>5.33</v>
      </c>
      <c r="E87" s="4">
        <f>SUM(E82:E86)</f>
        <v>66.89563075</v>
      </c>
      <c r="J87" s="30"/>
    </row>
    <row r="88" spans="1:10" ht="12.75">
      <c r="A88" s="29"/>
      <c r="B88" s="6"/>
      <c r="C88" s="4"/>
      <c r="D88" s="5"/>
      <c r="E88" s="4"/>
      <c r="J88" s="30"/>
    </row>
    <row r="89" spans="1:10" ht="12.75">
      <c r="A89" s="29" t="s">
        <v>46</v>
      </c>
      <c r="B89" s="6"/>
      <c r="C89" s="4"/>
      <c r="D89" s="5"/>
      <c r="E89" s="4"/>
      <c r="J89" s="30"/>
    </row>
    <row r="90" spans="1:10" ht="12.75">
      <c r="A90" s="29" t="s">
        <v>47</v>
      </c>
      <c r="B90" s="6">
        <v>1</v>
      </c>
      <c r="C90" s="4">
        <f>C61</f>
        <v>1255.0774999999999</v>
      </c>
      <c r="D90" s="5">
        <v>4.5</v>
      </c>
      <c r="E90" s="4">
        <f>(C90*D90)/100</f>
        <v>56.47848749999999</v>
      </c>
      <c r="J90" s="30"/>
    </row>
    <row r="91" spans="1:10" ht="12.75">
      <c r="A91" s="29" t="s">
        <v>49</v>
      </c>
      <c r="B91" s="6"/>
      <c r="C91" s="4"/>
      <c r="D91" s="5">
        <v>0</v>
      </c>
      <c r="E91" s="4">
        <f>(D91/100)*C91</f>
        <v>0</v>
      </c>
      <c r="J91" s="30"/>
    </row>
    <row r="92" spans="1:10" ht="12.75">
      <c r="A92" s="29" t="s">
        <v>78</v>
      </c>
      <c r="B92" s="6"/>
      <c r="C92" s="4"/>
      <c r="D92" s="5"/>
      <c r="E92" s="4"/>
      <c r="J92" s="30"/>
    </row>
    <row r="93" spans="1:10" ht="12.75">
      <c r="A93" s="29"/>
      <c r="B93" s="6"/>
      <c r="C93" s="4"/>
      <c r="D93" s="5"/>
      <c r="E93" s="4"/>
      <c r="J93" s="30"/>
    </row>
    <row r="94" spans="1:10" ht="12.75">
      <c r="A94" s="29" t="s">
        <v>51</v>
      </c>
      <c r="B94" s="6"/>
      <c r="C94" s="4"/>
      <c r="D94" s="5"/>
      <c r="E94" s="4"/>
      <c r="J94" s="30"/>
    </row>
    <row r="95" spans="1:10" ht="12.75">
      <c r="A95" s="29" t="s">
        <v>52</v>
      </c>
      <c r="B95" s="6"/>
      <c r="C95" s="4"/>
      <c r="D95" s="5">
        <v>0</v>
      </c>
      <c r="E95" s="4">
        <f>(D95/100)*C95</f>
        <v>0</v>
      </c>
      <c r="J95" s="30"/>
    </row>
    <row r="96" spans="1:10" ht="12.75">
      <c r="A96" s="29" t="s">
        <v>54</v>
      </c>
      <c r="B96" s="6"/>
      <c r="C96" s="4"/>
      <c r="D96" s="5">
        <v>0</v>
      </c>
      <c r="E96" s="4">
        <f>(D96/100)*C96</f>
        <v>0</v>
      </c>
      <c r="J96" s="30"/>
    </row>
    <row r="97" spans="1:10" ht="12.75">
      <c r="A97" s="29" t="s">
        <v>56</v>
      </c>
      <c r="B97" s="6"/>
      <c r="C97" s="4"/>
      <c r="D97" s="5">
        <v>0</v>
      </c>
      <c r="E97" s="4">
        <f>(D97/100)*C97</f>
        <v>0</v>
      </c>
      <c r="J97" s="30"/>
    </row>
    <row r="98" spans="1:10" ht="12.75">
      <c r="A98" s="29"/>
      <c r="B98" s="6"/>
      <c r="C98" s="4"/>
      <c r="D98" s="5"/>
      <c r="E98" s="4"/>
      <c r="J98" s="30"/>
    </row>
    <row r="99" spans="1:10" ht="12.75">
      <c r="A99" s="29" t="s">
        <v>79</v>
      </c>
      <c r="B99" s="6"/>
      <c r="C99" s="4"/>
      <c r="D99" s="5">
        <v>0</v>
      </c>
      <c r="E99" s="4">
        <f>(D99/100)*C99</f>
        <v>0</v>
      </c>
      <c r="J99" s="30"/>
    </row>
    <row r="100" spans="1:10" ht="12.75">
      <c r="A100" s="29" t="s">
        <v>58</v>
      </c>
      <c r="B100" s="6"/>
      <c r="C100" s="4"/>
      <c r="D100" s="5">
        <v>0</v>
      </c>
      <c r="E100" s="4">
        <f>(D100/100)*C100</f>
        <v>0</v>
      </c>
      <c r="J100" s="30"/>
    </row>
    <row r="101" spans="1:10" ht="12.75">
      <c r="A101" s="29" t="s">
        <v>80</v>
      </c>
      <c r="B101" s="6"/>
      <c r="C101" s="4"/>
      <c r="D101" s="5">
        <v>0</v>
      </c>
      <c r="E101" s="4">
        <f>(C101*D101)/100</f>
        <v>0</v>
      </c>
      <c r="J101" s="30"/>
    </row>
    <row r="102" spans="1:10" ht="12.75">
      <c r="A102" s="29" t="s">
        <v>60</v>
      </c>
      <c r="B102" s="6"/>
      <c r="C102" s="4"/>
      <c r="D102" s="5">
        <v>0</v>
      </c>
      <c r="E102" s="4">
        <f>(D102/100)*C102</f>
        <v>0</v>
      </c>
      <c r="J102" s="30"/>
    </row>
    <row r="103" spans="1:10" ht="12.75">
      <c r="A103" s="29"/>
      <c r="B103" s="6"/>
      <c r="C103" s="4"/>
      <c r="D103" s="5"/>
      <c r="E103" s="4"/>
      <c r="J103" s="30"/>
    </row>
    <row r="104" spans="1:10" ht="12.75">
      <c r="A104" s="31" t="s">
        <v>271</v>
      </c>
      <c r="B104" s="34"/>
      <c r="C104" s="35">
        <f>C61</f>
        <v>1255.0774999999999</v>
      </c>
      <c r="D104" s="36">
        <f>(E104/C104)*100</f>
        <v>4.5</v>
      </c>
      <c r="E104" s="35">
        <f>SUM(E90:E102)</f>
        <v>56.47848749999999</v>
      </c>
      <c r="F104" s="32"/>
      <c r="G104" s="32"/>
      <c r="H104" s="32"/>
      <c r="I104" s="32"/>
      <c r="J104" s="33"/>
    </row>
    <row r="153" spans="1:12" ht="12.75">
      <c r="A153" s="1" t="s">
        <v>259</v>
      </c>
      <c r="G153" s="3">
        <v>0</v>
      </c>
      <c r="K153" s="1" t="s">
        <v>260</v>
      </c>
      <c r="L153" s="3">
        <v>0</v>
      </c>
    </row>
    <row r="154" spans="7:12" ht="12.75">
      <c r="G154" s="3"/>
      <c r="L154" s="3"/>
    </row>
    <row r="155" spans="1:12" ht="12.75">
      <c r="A155" s="1" t="s">
        <v>261</v>
      </c>
      <c r="G155" s="3">
        <f>Bilan!D23+Bilan!D45+Bilan!D46+Bilan!D47+G153</f>
        <v>1753.71979075</v>
      </c>
      <c r="K155" s="1" t="s">
        <v>262</v>
      </c>
      <c r="L155" s="3">
        <f>Bilan!H19+Bilan!H22+Bilan!H45+L153</f>
        <v>1753.71979075</v>
      </c>
    </row>
    <row r="156" ht="12.75">
      <c r="L156" s="3"/>
    </row>
    <row r="157" spans="1:13" ht="12.75">
      <c r="A157" s="19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1"/>
    </row>
  </sheetData>
  <mergeCells count="3">
    <mergeCell ref="A1:J1"/>
    <mergeCell ref="A22:J22"/>
    <mergeCell ref="A60:J60"/>
  </mergeCells>
  <printOptions/>
  <pageMargins left="0.7875" right="0.7875" top="0.9840277777777777" bottom="0.7875" header="0.49166666666666664" footer="0.4916666666666666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I8" sqref="I8"/>
    </sheetView>
  </sheetViews>
  <sheetFormatPr defaultColWidth="11.421875" defaultRowHeight="12.75"/>
  <sheetData>
    <row r="1" spans="1:11" s="1" customFormat="1" ht="12.75">
      <c r="A1" s="61" t="s">
        <v>263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="1" customFormat="1" ht="12.75"/>
    <row r="3" spans="1:7" s="1" customFormat="1" ht="12.75">
      <c r="A3" s="8" t="s">
        <v>96</v>
      </c>
      <c r="B3" s="8"/>
      <c r="C3" s="8"/>
      <c r="D3" s="8"/>
      <c r="E3" s="8"/>
      <c r="F3" s="8"/>
      <c r="G3" s="8"/>
    </row>
    <row r="4" spans="1:7" s="1" customFormat="1" ht="12.75">
      <c r="A4" s="9" t="s">
        <v>97</v>
      </c>
      <c r="B4" s="1" t="s">
        <v>98</v>
      </c>
      <c r="F4" s="1" t="s">
        <v>99</v>
      </c>
      <c r="G4" s="1" t="s">
        <v>100</v>
      </c>
    </row>
    <row r="5" spans="1:7" s="1" customFormat="1" ht="12.75">
      <c r="A5" s="11" t="s">
        <v>101</v>
      </c>
      <c r="B5" s="10"/>
      <c r="C5" s="10"/>
      <c r="D5" s="10"/>
      <c r="E5" s="10"/>
      <c r="F5" s="10"/>
      <c r="G5" s="10"/>
    </row>
    <row r="6" spans="1:7" s="1" customFormat="1" ht="12.75">
      <c r="A6" s="11" t="s">
        <v>102</v>
      </c>
      <c r="B6" s="10"/>
      <c r="C6" s="10"/>
      <c r="D6" s="10"/>
      <c r="E6" s="10"/>
      <c r="F6" s="10"/>
      <c r="G6" s="10"/>
    </row>
    <row r="7" spans="1:7" s="1" customFormat="1" ht="12.75">
      <c r="A7" s="9">
        <v>425000</v>
      </c>
      <c r="B7" s="1" t="s">
        <v>11</v>
      </c>
      <c r="F7" s="3">
        <f>Cotisations!C11</f>
        <v>72</v>
      </c>
      <c r="G7" s="3"/>
    </row>
    <row r="8" spans="1:7" s="1" customFormat="1" ht="12.75">
      <c r="A8" s="9">
        <v>512000</v>
      </c>
      <c r="B8" s="1" t="s">
        <v>103</v>
      </c>
      <c r="F8" s="3"/>
      <c r="G8" s="3">
        <f>F7</f>
        <v>72</v>
      </c>
    </row>
    <row r="9" spans="1:7" s="1" customFormat="1" ht="12.75">
      <c r="A9" s="11" t="s">
        <v>101</v>
      </c>
      <c r="B9" s="12"/>
      <c r="C9" s="12"/>
      <c r="D9" s="12"/>
      <c r="E9" s="12"/>
      <c r="F9" s="13"/>
      <c r="G9" s="13"/>
    </row>
    <row r="10" spans="1:7" s="1" customFormat="1" ht="12.75">
      <c r="A10" s="11" t="s">
        <v>104</v>
      </c>
      <c r="B10" s="12"/>
      <c r="C10" s="12"/>
      <c r="D10" s="12"/>
      <c r="E10" s="12"/>
      <c r="F10" s="13"/>
      <c r="G10" s="13"/>
    </row>
    <row r="11" spans="1:7" s="1" customFormat="1" ht="12.75">
      <c r="A11" s="9">
        <v>641000</v>
      </c>
      <c r="B11" s="1" t="s">
        <v>105</v>
      </c>
      <c r="F11" s="3">
        <f>Cotisations!C5</f>
        <v>1255.0774999999999</v>
      </c>
      <c r="G11" s="3"/>
    </row>
    <row r="12" spans="1:7" s="1" customFormat="1" ht="12.75">
      <c r="A12" s="9">
        <v>421000</v>
      </c>
      <c r="B12" s="1" t="s">
        <v>106</v>
      </c>
      <c r="F12" s="3"/>
      <c r="G12" s="3">
        <f>Cotisations!C5</f>
        <v>1255.0774999999999</v>
      </c>
    </row>
    <row r="13" spans="1:7" s="1" customFormat="1" ht="12.75">
      <c r="A13" s="11" t="s">
        <v>101</v>
      </c>
      <c r="B13" s="10"/>
      <c r="C13" s="10"/>
      <c r="D13" s="10"/>
      <c r="E13" s="10"/>
      <c r="F13" s="14"/>
      <c r="G13" s="14"/>
    </row>
    <row r="14" spans="1:7" s="1" customFormat="1" ht="12.75">
      <c r="A14" s="11" t="s">
        <v>107</v>
      </c>
      <c r="B14" s="10"/>
      <c r="C14" s="10"/>
      <c r="D14" s="10"/>
      <c r="E14" s="10"/>
      <c r="F14" s="14"/>
      <c r="G14" s="14"/>
    </row>
    <row r="15" spans="1:7" s="1" customFormat="1" ht="12.75">
      <c r="A15" s="9">
        <v>421000</v>
      </c>
      <c r="B15" s="1" t="s">
        <v>106</v>
      </c>
      <c r="F15" s="3">
        <f>G16+G17+G18+G19+G20</f>
        <v>335.69178274999996</v>
      </c>
      <c r="G15" s="3"/>
    </row>
    <row r="16" spans="1:7" s="1" customFormat="1" ht="12.75">
      <c r="A16" s="9">
        <v>431000</v>
      </c>
      <c r="B16" s="1" t="s">
        <v>108</v>
      </c>
      <c r="F16" s="3"/>
      <c r="G16" s="3">
        <f>Cotisations!C16</f>
        <v>188.26162499999995</v>
      </c>
    </row>
    <row r="17" spans="1:7" s="1" customFormat="1" ht="12.75">
      <c r="A17" s="9">
        <v>437001</v>
      </c>
      <c r="B17" s="1" t="s">
        <v>109</v>
      </c>
      <c r="F17" s="3"/>
      <c r="G17" s="3">
        <f>Cotisations!C17</f>
        <v>37.777832749999995</v>
      </c>
    </row>
    <row r="18" spans="1:7" s="1" customFormat="1" ht="12.75">
      <c r="A18" s="9">
        <v>437002</v>
      </c>
      <c r="B18" s="1" t="s">
        <v>110</v>
      </c>
      <c r="F18" s="3"/>
      <c r="G18" s="3">
        <f>Cotisations!C18</f>
        <v>37.652325</v>
      </c>
    </row>
    <row r="19" spans="1:7" s="1" customFormat="1" ht="12.75">
      <c r="A19" s="9">
        <v>425000</v>
      </c>
      <c r="B19" s="1" t="s">
        <v>111</v>
      </c>
      <c r="F19" s="3"/>
      <c r="G19" s="3">
        <f>Cotisations!C11</f>
        <v>72</v>
      </c>
    </row>
    <row r="20" spans="1:7" s="1" customFormat="1" ht="12.75">
      <c r="A20" s="9">
        <v>427000</v>
      </c>
      <c r="B20" s="1" t="s">
        <v>112</v>
      </c>
      <c r="F20" s="3"/>
      <c r="G20" s="3">
        <f>Cotisations!C12</f>
        <v>0</v>
      </c>
    </row>
    <row r="21" spans="1:7" s="1" customFormat="1" ht="12.75">
      <c r="A21" s="8" t="s">
        <v>113</v>
      </c>
      <c r="B21" s="8"/>
      <c r="C21" s="8"/>
      <c r="D21" s="8"/>
      <c r="E21" s="8"/>
      <c r="F21" s="15"/>
      <c r="G21" s="15"/>
    </row>
    <row r="22" spans="1:7" s="1" customFormat="1" ht="12.75">
      <c r="A22" s="9" t="s">
        <v>97</v>
      </c>
      <c r="B22" s="1" t="s">
        <v>98</v>
      </c>
      <c r="F22" s="1" t="s">
        <v>114</v>
      </c>
      <c r="G22" s="1" t="s">
        <v>115</v>
      </c>
    </row>
    <row r="23" spans="1:7" s="1" customFormat="1" ht="12.75">
      <c r="A23" s="11" t="s">
        <v>101</v>
      </c>
      <c r="B23" s="10"/>
      <c r="C23" s="10"/>
      <c r="D23" s="10"/>
      <c r="E23" s="10"/>
      <c r="F23" s="10"/>
      <c r="G23" s="10"/>
    </row>
    <row r="24" spans="1:7" s="1" customFormat="1" ht="12.75">
      <c r="A24" s="11" t="s">
        <v>116</v>
      </c>
      <c r="B24" s="10"/>
      <c r="C24" s="10"/>
      <c r="D24" s="10"/>
      <c r="E24" s="10"/>
      <c r="F24" s="10"/>
      <c r="G24" s="10"/>
    </row>
    <row r="25" spans="1:7" s="1" customFormat="1" ht="12.75">
      <c r="A25" s="9">
        <v>645000</v>
      </c>
      <c r="B25" s="1" t="s">
        <v>117</v>
      </c>
      <c r="F25" s="3">
        <f>Cotisations!F19</f>
        <v>498.6422907499999</v>
      </c>
      <c r="G25" s="3"/>
    </row>
    <row r="26" spans="1:7" s="1" customFormat="1" ht="12.75">
      <c r="A26" s="9">
        <v>431</v>
      </c>
      <c r="B26" s="1" t="s">
        <v>118</v>
      </c>
      <c r="F26" s="3"/>
      <c r="G26" s="3">
        <f>Cotisations!F16</f>
        <v>375.26817249999993</v>
      </c>
    </row>
    <row r="27" spans="1:7" s="1" customFormat="1" ht="12.75">
      <c r="A27" s="1">
        <v>437001</v>
      </c>
      <c r="B27" s="1" t="s">
        <v>119</v>
      </c>
      <c r="F27" s="3"/>
      <c r="G27" s="3">
        <f>Cotisations!F17</f>
        <v>66.89563075</v>
      </c>
    </row>
    <row r="28" spans="1:7" s="1" customFormat="1" ht="12.75">
      <c r="A28" s="9">
        <v>437002</v>
      </c>
      <c r="B28" s="1" t="s">
        <v>120</v>
      </c>
      <c r="F28" s="3"/>
      <c r="G28" s="3">
        <f>Cotisations!F18</f>
        <v>56.47848749999999</v>
      </c>
    </row>
    <row r="29" spans="1:7" s="1" customFormat="1" ht="12.75">
      <c r="A29" s="11" t="s">
        <v>101</v>
      </c>
      <c r="B29" s="10"/>
      <c r="C29" s="10"/>
      <c r="D29" s="10"/>
      <c r="E29" s="10"/>
      <c r="F29" s="14"/>
      <c r="G29" s="14"/>
    </row>
    <row r="30" spans="1:7" s="1" customFormat="1" ht="12.75">
      <c r="A30" s="11" t="s">
        <v>121</v>
      </c>
      <c r="B30" s="10"/>
      <c r="C30" s="10"/>
      <c r="D30" s="10"/>
      <c r="E30" s="10"/>
      <c r="F30" s="14"/>
      <c r="G30" s="14"/>
    </row>
    <row r="31" spans="1:7" s="1" customFormat="1" ht="12.75">
      <c r="A31" s="9">
        <v>421000</v>
      </c>
      <c r="B31" s="1" t="s">
        <v>122</v>
      </c>
      <c r="F31" s="3">
        <f>Cotisations!C13</f>
        <v>919.38571725</v>
      </c>
      <c r="G31" s="3"/>
    </row>
    <row r="32" spans="1:7" s="1" customFormat="1" ht="12.75">
      <c r="A32" s="9">
        <v>512000</v>
      </c>
      <c r="B32" s="1" t="s">
        <v>103</v>
      </c>
      <c r="F32" s="3"/>
      <c r="G32" s="3">
        <f>Cotisations!C13</f>
        <v>919.38571725</v>
      </c>
    </row>
    <row r="33" spans="1:7" s="1" customFormat="1" ht="12.75">
      <c r="A33" s="11" t="s">
        <v>101</v>
      </c>
      <c r="B33" s="10"/>
      <c r="C33" s="10"/>
      <c r="D33" s="10"/>
      <c r="E33" s="10"/>
      <c r="F33" s="14"/>
      <c r="G33" s="14"/>
    </row>
    <row r="34" spans="1:7" s="1" customFormat="1" ht="12.75">
      <c r="A34" s="11" t="s">
        <v>123</v>
      </c>
      <c r="B34" s="10"/>
      <c r="C34" s="10"/>
      <c r="D34" s="10"/>
      <c r="E34" s="10"/>
      <c r="F34" s="14"/>
      <c r="G34" s="14"/>
    </row>
    <row r="35" spans="1:7" s="1" customFormat="1" ht="12.75">
      <c r="A35" s="9">
        <v>431000</v>
      </c>
      <c r="B35" s="1" t="s">
        <v>118</v>
      </c>
      <c r="F35" s="3">
        <f>Cotisations!F16+Cotisations!C16</f>
        <v>563.5297974999999</v>
      </c>
      <c r="G35" s="3"/>
    </row>
    <row r="36" spans="1:7" s="1" customFormat="1" ht="12.75">
      <c r="A36" s="9">
        <v>437001</v>
      </c>
      <c r="B36" s="1" t="s">
        <v>124</v>
      </c>
      <c r="F36" s="3">
        <f>Cotisations!F17+Cotisations!C17</f>
        <v>104.6734635</v>
      </c>
      <c r="G36" s="3"/>
    </row>
    <row r="37" spans="1:7" s="1" customFormat="1" ht="12.75">
      <c r="A37" s="1">
        <v>437002</v>
      </c>
      <c r="B37" s="1" t="s">
        <v>110</v>
      </c>
      <c r="F37" s="3">
        <f>Cotisations!F18+Cotisations!C18</f>
        <v>94.13081249999999</v>
      </c>
      <c r="G37" s="3"/>
    </row>
    <row r="38" spans="1:7" s="1" customFormat="1" ht="12.75">
      <c r="A38" s="9">
        <v>512000</v>
      </c>
      <c r="B38" s="1" t="s">
        <v>103</v>
      </c>
      <c r="F38" s="3"/>
      <c r="G38" s="3">
        <f>Cotisations!F19+Cotisations!C19</f>
        <v>762.3340734999999</v>
      </c>
    </row>
    <row r="39" s="1" customFormat="1" ht="12.75">
      <c r="G39" s="3"/>
    </row>
    <row r="40" spans="1:7" s="1" customFormat="1" ht="12.75">
      <c r="A40" s="40"/>
      <c r="B40" s="41" t="s">
        <v>125</v>
      </c>
      <c r="C40" s="41"/>
      <c r="D40" s="41"/>
      <c r="E40" s="41"/>
      <c r="F40" s="42">
        <f>SUM(F6:F38)</f>
        <v>3843.1313642499995</v>
      </c>
      <c r="G40" s="43">
        <f>SUM(G7:G38)</f>
        <v>3843.13136425</v>
      </c>
    </row>
    <row r="41" s="1" customFormat="1" ht="12.75"/>
  </sheetData>
  <mergeCells count="1">
    <mergeCell ref="A1:K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21" sqref="E21"/>
    </sheetView>
  </sheetViews>
  <sheetFormatPr defaultColWidth="11.421875" defaultRowHeight="12.75"/>
  <cols>
    <col min="1" max="1" width="21.00390625" style="1" customWidth="1"/>
    <col min="2" max="3" width="9.28125" style="1" customWidth="1"/>
    <col min="4" max="4" width="8.140625" style="1" customWidth="1"/>
    <col min="5" max="5" width="9.28125" style="1" customWidth="1"/>
    <col min="6" max="7" width="10.57421875" style="1" customWidth="1"/>
    <col min="8" max="8" width="15.00390625" style="1" hidden="1" customWidth="1"/>
    <col min="9" max="9" width="7.57421875" style="1" bestFit="1" customWidth="1"/>
    <col min="10" max="10" width="10.8515625" style="1" bestFit="1" customWidth="1"/>
    <col min="11" max="12" width="9.28125" style="1" customWidth="1"/>
    <col min="13" max="16384" width="10.00390625" style="1" customWidth="1"/>
  </cols>
  <sheetData>
    <row r="1" spans="1:10" ht="12.75">
      <c r="A1" s="70" t="s">
        <v>265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29"/>
      <c r="B2" s="3"/>
      <c r="C2" s="3"/>
      <c r="J2" s="30"/>
    </row>
    <row r="3" spans="1:10" ht="12.75">
      <c r="A3" s="29" t="s">
        <v>81</v>
      </c>
      <c r="J3" s="30"/>
    </row>
    <row r="4" spans="1:10" ht="12.75">
      <c r="A4" s="29"/>
      <c r="J4" s="30"/>
    </row>
    <row r="5" spans="1:10" ht="12.75">
      <c r="A5" s="29" t="s">
        <v>63</v>
      </c>
      <c r="B5" s="3"/>
      <c r="C5" s="3">
        <f>'Fiche de paie'!E11</f>
        <v>1255.0774999999999</v>
      </c>
      <c r="D5" s="3"/>
      <c r="E5" s="3"/>
      <c r="F5" s="3"/>
      <c r="G5" s="3"/>
      <c r="J5" s="30"/>
    </row>
    <row r="6" spans="1:10" ht="12.75">
      <c r="A6" s="29" t="s">
        <v>14</v>
      </c>
      <c r="C6" s="3">
        <f>'Fiche de paie'!E15</f>
        <v>991.38571725</v>
      </c>
      <c r="J6" s="30"/>
    </row>
    <row r="7" spans="1:10" ht="12.75">
      <c r="A7" s="29" t="s">
        <v>82</v>
      </c>
      <c r="B7" s="3"/>
      <c r="C7" s="3">
        <f>'Fiche de paie'!E17</f>
        <v>1025.963102375</v>
      </c>
      <c r="D7" s="3"/>
      <c r="E7" s="3"/>
      <c r="F7" s="3"/>
      <c r="G7" s="3"/>
      <c r="J7" s="30"/>
    </row>
    <row r="8" spans="1:10" ht="12.75">
      <c r="A8" s="29" t="s">
        <v>83</v>
      </c>
      <c r="C8" s="3">
        <f>'Fiche de paie'!E13</f>
        <v>0</v>
      </c>
      <c r="J8" s="30"/>
    </row>
    <row r="9" spans="1:10" ht="12.75">
      <c r="A9" s="29" t="s">
        <v>84</v>
      </c>
      <c r="C9" s="3">
        <v>0</v>
      </c>
      <c r="J9" s="30"/>
    </row>
    <row r="10" spans="1:10" ht="12.75">
      <c r="A10" s="29" t="s">
        <v>85</v>
      </c>
      <c r="C10" s="3" t="s">
        <v>86</v>
      </c>
      <c r="J10" s="30"/>
    </row>
    <row r="11" spans="1:10" ht="12.75">
      <c r="A11" s="29" t="s">
        <v>11</v>
      </c>
      <c r="C11" s="3">
        <f>'Fiche de paie'!E12</f>
        <v>72</v>
      </c>
      <c r="J11" s="30"/>
    </row>
    <row r="12" spans="1:10" ht="12.75">
      <c r="A12" s="29" t="s">
        <v>87</v>
      </c>
      <c r="C12" s="3">
        <v>0</v>
      </c>
      <c r="J12" s="30"/>
    </row>
    <row r="13" spans="1:10" ht="12.75">
      <c r="A13" s="29" t="s">
        <v>88</v>
      </c>
      <c r="C13" s="3">
        <f>'Fiche de paie'!E16</f>
        <v>919.38571725</v>
      </c>
      <c r="J13" s="30"/>
    </row>
    <row r="14" spans="1:10" ht="12.75">
      <c r="A14" s="29"/>
      <c r="C14" s="1" t="s">
        <v>89</v>
      </c>
      <c r="F14" s="1" t="s">
        <v>90</v>
      </c>
      <c r="J14" s="30"/>
    </row>
    <row r="15" spans="1:10" ht="12.75">
      <c r="A15" s="29"/>
      <c r="C15" s="1" t="s">
        <v>91</v>
      </c>
      <c r="D15" s="1" t="s">
        <v>25</v>
      </c>
      <c r="F15" s="2" t="s">
        <v>91</v>
      </c>
      <c r="G15" s="2" t="s">
        <v>25</v>
      </c>
      <c r="H15" s="3">
        <f>C13+H19</f>
        <v>1681.71979075</v>
      </c>
      <c r="I15" s="3">
        <f>H15</f>
        <v>1681.71979075</v>
      </c>
      <c r="J15" s="44">
        <f>H15*6.55957</f>
        <v>11031.358687809976</v>
      </c>
    </row>
    <row r="16" spans="1:10" ht="12.75">
      <c r="A16" s="29" t="s">
        <v>92</v>
      </c>
      <c r="B16" s="3"/>
      <c r="C16" s="3">
        <f>'Fiche de paie'!B20</f>
        <v>188.26162499999995</v>
      </c>
      <c r="D16" s="3">
        <f>'Fiche de paie'!B21</f>
        <v>14.999999999999996</v>
      </c>
      <c r="E16" s="3"/>
      <c r="F16" s="3">
        <f>'Fiche de paie'!B65</f>
        <v>375.26817249999993</v>
      </c>
      <c r="G16" s="23">
        <f>'Fiche de paie'!B66</f>
        <v>29.9</v>
      </c>
      <c r="H16" s="3">
        <f>C16+F16</f>
        <v>563.5297974999999</v>
      </c>
      <c r="I16" s="22">
        <f>H16/I$15</f>
        <v>0.3350913752692899</v>
      </c>
      <c r="J16" s="30"/>
    </row>
    <row r="17" spans="1:10" ht="12.75">
      <c r="A17" s="29" t="s">
        <v>93</v>
      </c>
      <c r="B17" s="3"/>
      <c r="C17" s="3">
        <f>'Fiche de paie'!C20</f>
        <v>37.777832749999995</v>
      </c>
      <c r="D17" s="3">
        <f>'Fiche de paie'!C21</f>
        <v>3.01</v>
      </c>
      <c r="E17" s="3"/>
      <c r="F17" s="3">
        <f>'Fiche de paie'!C65</f>
        <v>66.89563075</v>
      </c>
      <c r="G17" s="23">
        <f>'Fiche de paie'!D87</f>
        <v>5.33</v>
      </c>
      <c r="H17" s="3">
        <f>C17+F17</f>
        <v>104.6734635</v>
      </c>
      <c r="I17" s="22">
        <f>H17/I$15</f>
        <v>0.06224191692084361</v>
      </c>
      <c r="J17" s="30"/>
    </row>
    <row r="18" spans="1:10" ht="12.75">
      <c r="A18" s="29" t="s">
        <v>94</v>
      </c>
      <c r="B18" s="3"/>
      <c r="C18" s="3">
        <f>'Fiche de paie'!D20</f>
        <v>37.652325</v>
      </c>
      <c r="D18" s="3">
        <f>'Fiche de paie'!D59</f>
        <v>3.0000000000000004</v>
      </c>
      <c r="E18" s="3"/>
      <c r="F18" s="3">
        <f>'Fiche de paie'!E104</f>
        <v>56.47848749999999</v>
      </c>
      <c r="G18" s="23">
        <f>'Fiche de paie'!D104</f>
        <v>4.5</v>
      </c>
      <c r="H18" s="3">
        <f>C18+F18</f>
        <v>94.13081249999999</v>
      </c>
      <c r="I18" s="22">
        <f>H18/I$15</f>
        <v>0.05597294687126224</v>
      </c>
      <c r="J18" s="30"/>
    </row>
    <row r="19" spans="1:10" ht="12.75">
      <c r="A19" s="31" t="s">
        <v>95</v>
      </c>
      <c r="B19" s="32"/>
      <c r="C19" s="38">
        <f>C16+C17+C18</f>
        <v>263.69178274999996</v>
      </c>
      <c r="D19" s="38">
        <f>(C19/C5)*100</f>
        <v>21.009999999999998</v>
      </c>
      <c r="E19" s="38"/>
      <c r="F19" s="38">
        <f>F16+F17+F18</f>
        <v>498.6422907499999</v>
      </c>
      <c r="G19" s="45">
        <f>'Fiche de paie'!E66</f>
        <v>39.73</v>
      </c>
      <c r="H19" s="38">
        <f>C19+F19</f>
        <v>762.3340734999999</v>
      </c>
      <c r="I19" s="46">
        <f>H19/I$15</f>
        <v>0.4533062390613958</v>
      </c>
      <c r="J19" s="33"/>
    </row>
  </sheetData>
  <mergeCells count="1">
    <mergeCell ref="A1:J1"/>
  </mergeCells>
  <printOptions/>
  <pageMargins left="0.7875" right="0.7875" top="0.9840277777777777" bottom="0.7875" header="0.49166666666666664" footer="0.4916666666666666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4">
      <selection activeCell="E8" sqref="E8"/>
    </sheetView>
  </sheetViews>
  <sheetFormatPr defaultColWidth="11.421875" defaultRowHeight="12.75"/>
  <sheetData>
    <row r="1" spans="1:13" s="1" customFormat="1" ht="12.75">
      <c r="A1" s="61" t="s">
        <v>264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5:8" s="1" customFormat="1" ht="12.75">
      <c r="E2" s="1" t="s">
        <v>126</v>
      </c>
      <c r="H2" s="1" t="s">
        <v>127</v>
      </c>
    </row>
    <row r="3" s="1" customFormat="1" ht="12.75">
      <c r="H3" s="1" t="s">
        <v>128</v>
      </c>
    </row>
    <row r="4" s="1" customFormat="1" ht="12.75"/>
    <row r="5" s="1" customFormat="1" ht="12.75"/>
    <row r="6" spans="6:7" s="1" customFormat="1" ht="12.75">
      <c r="F6" s="1" t="s">
        <v>99</v>
      </c>
      <c r="G6" s="1" t="s">
        <v>100</v>
      </c>
    </row>
    <row r="7" spans="1:9" s="1" customFormat="1" ht="12.75">
      <c r="A7" s="9">
        <v>421000</v>
      </c>
      <c r="B7" s="1" t="s">
        <v>106</v>
      </c>
      <c r="F7" s="3"/>
      <c r="G7" s="3">
        <v>1255.0775</v>
      </c>
      <c r="H7" s="3"/>
      <c r="I7" s="3"/>
    </row>
    <row r="8" spans="1:9" s="1" customFormat="1" ht="12.75">
      <c r="A8" s="9">
        <v>421000</v>
      </c>
      <c r="B8" s="1" t="s">
        <v>106</v>
      </c>
      <c r="F8" s="3">
        <v>335.69178274999996</v>
      </c>
      <c r="G8" s="3"/>
      <c r="H8" s="3"/>
      <c r="I8" s="3"/>
    </row>
    <row r="9" spans="1:9" s="1" customFormat="1" ht="12.75">
      <c r="A9" s="9">
        <v>421000</v>
      </c>
      <c r="B9" s="1" t="s">
        <v>122</v>
      </c>
      <c r="F9" s="3">
        <v>919.38571725</v>
      </c>
      <c r="G9" s="3"/>
      <c r="H9" s="3"/>
      <c r="I9" s="3"/>
    </row>
    <row r="10" spans="1:9" s="1" customFormat="1" ht="12.75">
      <c r="A10" s="8"/>
      <c r="B10" s="8"/>
      <c r="C10" s="8"/>
      <c r="D10" s="8"/>
      <c r="E10" s="8"/>
      <c r="F10" s="15">
        <f>SUM(F8:F9)</f>
        <v>1255.0774999999999</v>
      </c>
      <c r="G10" s="15">
        <f>SUM(G7:G9)</f>
        <v>1255.0775</v>
      </c>
      <c r="H10" s="3">
        <f>F10-G10</f>
        <v>0</v>
      </c>
      <c r="I10" s="3"/>
    </row>
    <row r="11" s="1" customFormat="1" ht="12.75"/>
    <row r="12" s="1" customFormat="1" ht="12.75"/>
    <row r="13" spans="1:9" s="1" customFormat="1" ht="12.75">
      <c r="A13" s="9">
        <v>425000</v>
      </c>
      <c r="B13" s="1" t="s">
        <v>11</v>
      </c>
      <c r="F13" s="3">
        <v>72</v>
      </c>
      <c r="G13" s="3"/>
      <c r="H13" s="3"/>
      <c r="I13" s="3"/>
    </row>
    <row r="14" spans="1:9" s="1" customFormat="1" ht="12.75">
      <c r="A14" s="9">
        <v>425000</v>
      </c>
      <c r="B14" s="1" t="s">
        <v>111</v>
      </c>
      <c r="F14" s="3"/>
      <c r="G14" s="3">
        <v>72</v>
      </c>
      <c r="H14" s="3"/>
      <c r="I14" s="3"/>
    </row>
    <row r="15" spans="1:9" s="1" customFormat="1" ht="12.75">
      <c r="A15" s="8"/>
      <c r="B15" s="8"/>
      <c r="C15" s="8"/>
      <c r="D15" s="8"/>
      <c r="E15" s="8"/>
      <c r="F15" s="15">
        <f>SUM(F13:F14)</f>
        <v>72</v>
      </c>
      <c r="G15" s="15">
        <f>SUM(G14)</f>
        <v>72</v>
      </c>
      <c r="H15" s="3">
        <f>F15-G15</f>
        <v>0</v>
      </c>
      <c r="I15" s="3"/>
    </row>
    <row r="16" spans="1:9" s="1" customFormat="1" ht="12.75">
      <c r="A16" s="9">
        <v>427000</v>
      </c>
      <c r="B16" s="1" t="s">
        <v>112</v>
      </c>
      <c r="F16" s="3">
        <v>0</v>
      </c>
      <c r="G16" s="3">
        <v>0</v>
      </c>
      <c r="H16" s="3"/>
      <c r="I16" s="3"/>
    </row>
    <row r="17" spans="1:9" s="1" customFormat="1" ht="12.75">
      <c r="A17" s="8"/>
      <c r="B17" s="8"/>
      <c r="C17" s="8"/>
      <c r="D17" s="8"/>
      <c r="E17" s="8"/>
      <c r="F17" s="15">
        <f>SUM(F16)</f>
        <v>0</v>
      </c>
      <c r="G17" s="15">
        <f>SUM(G16)</f>
        <v>0</v>
      </c>
      <c r="H17" s="3">
        <f>F17-G17</f>
        <v>0</v>
      </c>
      <c r="I17" s="3"/>
    </row>
    <row r="18" spans="1:9" s="1" customFormat="1" ht="12.75">
      <c r="A18" s="9">
        <v>431000</v>
      </c>
      <c r="B18" s="1" t="s">
        <v>118</v>
      </c>
      <c r="F18" s="3"/>
      <c r="G18" s="3">
        <v>375.26817249999993</v>
      </c>
      <c r="H18" s="3"/>
      <c r="I18" s="3"/>
    </row>
    <row r="19" spans="1:9" s="1" customFormat="1" ht="12.75">
      <c r="A19" s="9">
        <v>431000</v>
      </c>
      <c r="B19" s="1" t="s">
        <v>108</v>
      </c>
      <c r="F19" s="3"/>
      <c r="G19" s="3">
        <v>188.26162499999995</v>
      </c>
      <c r="H19" s="3"/>
      <c r="I19" s="3"/>
    </row>
    <row r="20" spans="1:9" s="1" customFormat="1" ht="12.75">
      <c r="A20" s="9">
        <v>431000</v>
      </c>
      <c r="B20" s="1" t="s">
        <v>118</v>
      </c>
      <c r="F20" s="3">
        <v>563.5297974999999</v>
      </c>
      <c r="G20" s="3"/>
      <c r="H20" s="3"/>
      <c r="I20" s="3"/>
    </row>
    <row r="21" spans="1:9" s="1" customFormat="1" ht="12.75">
      <c r="A21" s="8"/>
      <c r="B21" s="8"/>
      <c r="C21" s="8"/>
      <c r="D21" s="8"/>
      <c r="E21" s="8"/>
      <c r="F21" s="15">
        <f>SUM(F20)</f>
        <v>563.5297974999999</v>
      </c>
      <c r="G21" s="15">
        <f>SUM(G18:G20)</f>
        <v>563.5297974999999</v>
      </c>
      <c r="H21" s="3">
        <f>F21-G21</f>
        <v>0</v>
      </c>
      <c r="I21" s="3"/>
    </row>
    <row r="22" spans="1:9" s="1" customFormat="1" ht="12.75">
      <c r="A22" s="9">
        <v>437001</v>
      </c>
      <c r="B22" s="1" t="s">
        <v>109</v>
      </c>
      <c r="F22" s="3"/>
      <c r="G22" s="3">
        <v>37.777832749999995</v>
      </c>
      <c r="H22" s="3"/>
      <c r="I22" s="3"/>
    </row>
    <row r="23" spans="1:9" s="1" customFormat="1" ht="12.75">
      <c r="A23" s="1">
        <v>437001</v>
      </c>
      <c r="B23" s="1" t="s">
        <v>119</v>
      </c>
      <c r="F23" s="3"/>
      <c r="G23" s="3">
        <v>66.89563075</v>
      </c>
      <c r="H23" s="3"/>
      <c r="I23" s="3"/>
    </row>
    <row r="24" spans="1:9" s="1" customFormat="1" ht="12.75">
      <c r="A24" s="9">
        <v>437001</v>
      </c>
      <c r="B24" s="1" t="s">
        <v>124</v>
      </c>
      <c r="F24" s="3">
        <v>104.6734635</v>
      </c>
      <c r="G24" s="3"/>
      <c r="H24" s="3"/>
      <c r="I24" s="3"/>
    </row>
    <row r="25" spans="1:9" s="1" customFormat="1" ht="12.75">
      <c r="A25" s="8"/>
      <c r="B25" s="8"/>
      <c r="C25" s="8"/>
      <c r="D25" s="8"/>
      <c r="E25" s="8"/>
      <c r="F25" s="15">
        <f>SUM(F24)</f>
        <v>104.6734635</v>
      </c>
      <c r="G25" s="15">
        <f>SUM(G22:G24)</f>
        <v>104.6734635</v>
      </c>
      <c r="H25" s="3">
        <f>F25-G25</f>
        <v>0</v>
      </c>
      <c r="I25" s="3"/>
    </row>
    <row r="26" spans="1:9" s="1" customFormat="1" ht="12.75">
      <c r="A26" s="9">
        <v>437002</v>
      </c>
      <c r="B26" s="1" t="s">
        <v>110</v>
      </c>
      <c r="F26" s="3"/>
      <c r="G26" s="3">
        <v>37.652325</v>
      </c>
      <c r="H26" s="3"/>
      <c r="I26" s="3"/>
    </row>
    <row r="27" spans="1:9" s="1" customFormat="1" ht="12.75">
      <c r="A27" s="9">
        <v>437002</v>
      </c>
      <c r="B27" s="1" t="s">
        <v>120</v>
      </c>
      <c r="F27" s="3"/>
      <c r="G27" s="3">
        <v>56.47848749999999</v>
      </c>
      <c r="H27" s="3"/>
      <c r="I27" s="3"/>
    </row>
    <row r="28" spans="1:9" s="1" customFormat="1" ht="12.75">
      <c r="A28" s="1">
        <v>437002</v>
      </c>
      <c r="B28" s="1" t="s">
        <v>110</v>
      </c>
      <c r="F28" s="3">
        <v>94.13081249999999</v>
      </c>
      <c r="G28" s="3"/>
      <c r="H28" s="3"/>
      <c r="I28" s="3"/>
    </row>
    <row r="29" spans="1:9" s="1" customFormat="1" ht="12.75">
      <c r="A29" s="8"/>
      <c r="B29" s="8"/>
      <c r="C29" s="8"/>
      <c r="D29" s="8"/>
      <c r="E29" s="8"/>
      <c r="F29" s="15">
        <f>SUM(F28)</f>
        <v>94.13081249999999</v>
      </c>
      <c r="G29" s="15">
        <f>SUM(G26:G28)</f>
        <v>94.13081249999999</v>
      </c>
      <c r="H29" s="3">
        <f>F29-G29</f>
        <v>0</v>
      </c>
      <c r="I29" s="3"/>
    </row>
    <row r="30" spans="1:9" s="1" customFormat="1" ht="12.75">
      <c r="A30" s="9">
        <v>512000</v>
      </c>
      <c r="B30" s="1" t="s">
        <v>103</v>
      </c>
      <c r="F30" s="3"/>
      <c r="G30" s="3">
        <v>72</v>
      </c>
      <c r="H30" s="3"/>
      <c r="I30" s="3"/>
    </row>
    <row r="31" spans="1:9" s="1" customFormat="1" ht="12.75">
      <c r="A31" s="9">
        <v>512000</v>
      </c>
      <c r="B31" s="1" t="s">
        <v>103</v>
      </c>
      <c r="F31" s="3"/>
      <c r="G31" s="3">
        <v>919.38571725</v>
      </c>
      <c r="H31" s="3"/>
      <c r="I31" s="3"/>
    </row>
    <row r="32" spans="1:9" s="1" customFormat="1" ht="12.75">
      <c r="A32" s="9">
        <v>512000</v>
      </c>
      <c r="B32" s="1" t="s">
        <v>103</v>
      </c>
      <c r="F32" s="3"/>
      <c r="G32" s="3">
        <v>762.3340734999999</v>
      </c>
      <c r="H32" s="3"/>
      <c r="I32" s="3"/>
    </row>
    <row r="33" spans="1:9" s="1" customFormat="1" ht="12.75">
      <c r="A33" s="15"/>
      <c r="B33" s="15"/>
      <c r="C33" s="15"/>
      <c r="D33" s="15"/>
      <c r="E33" s="15"/>
      <c r="F33" s="15">
        <f>SUM(F28:F32)</f>
        <v>188.26162499999998</v>
      </c>
      <c r="G33" s="15">
        <f>SUM(G30:G32)</f>
        <v>1753.71979075</v>
      </c>
      <c r="H33" s="3">
        <f>F33-G33</f>
        <v>-1565.4581657499998</v>
      </c>
      <c r="I33" s="3"/>
    </row>
    <row r="34" spans="1:9" s="1" customFormat="1" ht="12.75">
      <c r="A34" s="9">
        <v>641000</v>
      </c>
      <c r="B34" s="1" t="s">
        <v>105</v>
      </c>
      <c r="F34" s="3">
        <v>1255.0775</v>
      </c>
      <c r="G34" s="3"/>
      <c r="H34" s="3"/>
      <c r="I34" s="3"/>
    </row>
    <row r="35" spans="1:9" s="1" customFormat="1" ht="12.75">
      <c r="A35" s="9">
        <v>645000</v>
      </c>
      <c r="B35" s="1" t="s">
        <v>117</v>
      </c>
      <c r="F35" s="3">
        <v>498.6422907499999</v>
      </c>
      <c r="G35" s="3">
        <v>0</v>
      </c>
      <c r="H35" s="3"/>
      <c r="I35" s="3"/>
    </row>
    <row r="36" s="1" customFormat="1" ht="12.75"/>
  </sheetData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F1">
      <selection activeCell="L11" sqref="L11"/>
    </sheetView>
  </sheetViews>
  <sheetFormatPr defaultColWidth="11.421875" defaultRowHeight="12.75"/>
  <cols>
    <col min="11" max="11" width="55.28125" style="0" customWidth="1"/>
  </cols>
  <sheetData>
    <row r="1" spans="1:13" s="1" customFormat="1" ht="12.75">
      <c r="A1" s="61" t="s">
        <v>266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7:13" s="1" customFormat="1" ht="12.75">
      <c r="G2" s="1" t="s">
        <v>129</v>
      </c>
      <c r="H2" s="1" t="s">
        <v>130</v>
      </c>
      <c r="L2" s="1" t="s">
        <v>129</v>
      </c>
      <c r="M2" s="1" t="s">
        <v>130</v>
      </c>
    </row>
    <row r="3" s="1" customFormat="1" ht="12.75"/>
    <row r="4" spans="1:12" s="1" customFormat="1" ht="12.75">
      <c r="A4" s="1" t="s">
        <v>131</v>
      </c>
      <c r="G4" s="3"/>
      <c r="K4" s="1" t="s">
        <v>132</v>
      </c>
      <c r="L4" s="3"/>
    </row>
    <row r="5" spans="1:12" s="1" customFormat="1" ht="12.75">
      <c r="A5" s="1" t="s">
        <v>133</v>
      </c>
      <c r="G5" s="3"/>
      <c r="K5" s="1" t="s">
        <v>134</v>
      </c>
      <c r="L5" s="3"/>
    </row>
    <row r="6" spans="1:13" s="1" customFormat="1" ht="12.75">
      <c r="A6" s="1" t="s">
        <v>135</v>
      </c>
      <c r="G6" s="3"/>
      <c r="K6" s="17" t="s">
        <v>63</v>
      </c>
      <c r="L6" s="18">
        <f>Cotisations!C5</f>
        <v>1255.0774999999999</v>
      </c>
      <c r="M6" s="17">
        <v>707000</v>
      </c>
    </row>
    <row r="7" spans="1:13" s="1" customFormat="1" ht="12.75">
      <c r="A7" s="1" t="s">
        <v>136</v>
      </c>
      <c r="G7" s="3"/>
      <c r="K7" s="17"/>
      <c r="L7" s="18"/>
      <c r="M7" s="17">
        <v>707</v>
      </c>
    </row>
    <row r="8" spans="1:13" s="1" customFormat="1" ht="12.75">
      <c r="A8" s="1" t="s">
        <v>135</v>
      </c>
      <c r="G8" s="3"/>
      <c r="K8" s="17" t="s">
        <v>137</v>
      </c>
      <c r="L8" s="18">
        <f>Cotisations!F19</f>
        <v>498.6422907499999</v>
      </c>
      <c r="M8" s="17">
        <v>707</v>
      </c>
    </row>
    <row r="9" spans="1:13" s="1" customFormat="1" ht="12.75">
      <c r="A9" s="1" t="s">
        <v>138</v>
      </c>
      <c r="G9" s="3"/>
      <c r="K9" s="17" t="s">
        <v>139</v>
      </c>
      <c r="L9" s="18">
        <f>L6+L7+L8</f>
        <v>1753.71979075</v>
      </c>
      <c r="M9" s="17">
        <v>707</v>
      </c>
    </row>
    <row r="10" spans="7:13" s="1" customFormat="1" ht="12.75">
      <c r="G10" s="3"/>
      <c r="K10" s="17" t="s">
        <v>140</v>
      </c>
      <c r="L10" s="18"/>
      <c r="M10" s="17"/>
    </row>
    <row r="11" spans="1:13" s="1" customFormat="1" ht="12.75">
      <c r="A11" s="1" t="s">
        <v>141</v>
      </c>
      <c r="G11" s="3"/>
      <c r="K11" s="17" t="s">
        <v>142</v>
      </c>
      <c r="L11" s="18">
        <f>L9+L10</f>
        <v>1753.71979075</v>
      </c>
      <c r="M11" s="17"/>
    </row>
    <row r="12" spans="1:12" s="1" customFormat="1" ht="12.75">
      <c r="A12" s="17" t="s">
        <v>143</v>
      </c>
      <c r="B12" s="17"/>
      <c r="C12" s="17"/>
      <c r="D12" s="17"/>
      <c r="E12" s="17"/>
      <c r="F12" s="17"/>
      <c r="G12" s="18"/>
      <c r="H12" s="17"/>
      <c r="I12" s="17"/>
      <c r="J12" s="17"/>
      <c r="K12" s="1" t="s">
        <v>144</v>
      </c>
      <c r="L12" s="3"/>
    </row>
    <row r="13" spans="1:12" s="1" customFormat="1" ht="12.75">
      <c r="A13" s="17" t="s">
        <v>145</v>
      </c>
      <c r="B13" s="17"/>
      <c r="C13" s="17"/>
      <c r="D13" s="17"/>
      <c r="E13" s="17"/>
      <c r="F13" s="17"/>
      <c r="G13" s="18">
        <f>Cotisations!C5</f>
        <v>1255.0774999999999</v>
      </c>
      <c r="H13" s="17">
        <v>641000</v>
      </c>
      <c r="I13" s="17"/>
      <c r="J13" s="17"/>
      <c r="L13" s="3"/>
    </row>
    <row r="14" spans="1:12" s="1" customFormat="1" ht="12.75">
      <c r="A14" s="17" t="s">
        <v>146</v>
      </c>
      <c r="B14" s="17"/>
      <c r="C14" s="17"/>
      <c r="D14" s="17"/>
      <c r="E14" s="17"/>
      <c r="F14" s="17"/>
      <c r="G14" s="18">
        <f>Balance!F35</f>
        <v>498.6422907499999</v>
      </c>
      <c r="H14" s="17">
        <v>645000</v>
      </c>
      <c r="I14" s="17"/>
      <c r="J14" s="17"/>
      <c r="K14" s="1" t="s">
        <v>147</v>
      </c>
      <c r="L14" s="3"/>
    </row>
    <row r="15" spans="1:12" s="1" customFormat="1" ht="12.75">
      <c r="A15" s="1" t="s">
        <v>148</v>
      </c>
      <c r="G15" s="3"/>
      <c r="K15" s="1" t="s">
        <v>149</v>
      </c>
      <c r="L15" s="3"/>
    </row>
    <row r="16" spans="1:12" s="1" customFormat="1" ht="12.75">
      <c r="A16" s="1" t="s">
        <v>150</v>
      </c>
      <c r="G16" s="3"/>
      <c r="K16" s="1" t="s">
        <v>151</v>
      </c>
      <c r="L16" s="3"/>
    </row>
    <row r="17" spans="1:12" s="1" customFormat="1" ht="12.75">
      <c r="A17" s="1" t="s">
        <v>152</v>
      </c>
      <c r="G17" s="3"/>
      <c r="K17" s="1" t="s">
        <v>153</v>
      </c>
      <c r="L17" s="3"/>
    </row>
    <row r="18" spans="1:12" s="1" customFormat="1" ht="12.75">
      <c r="A18" s="1" t="s">
        <v>154</v>
      </c>
      <c r="G18" s="3"/>
      <c r="K18" s="1" t="s">
        <v>155</v>
      </c>
      <c r="L18" s="3">
        <f>SUM(L12:L17)</f>
        <v>0</v>
      </c>
    </row>
    <row r="19" spans="6:12" s="1" customFormat="1" ht="12.75">
      <c r="F19" s="1" t="s">
        <v>156</v>
      </c>
      <c r="G19" s="3">
        <f>SUM(G4:G18)</f>
        <v>1753.71979075</v>
      </c>
      <c r="K19" s="1" t="s">
        <v>157</v>
      </c>
      <c r="L19" s="3">
        <f>L11+L18</f>
        <v>1753.71979075</v>
      </c>
    </row>
    <row r="20" spans="1:12" s="1" customFormat="1" ht="12.75">
      <c r="A20" s="1" t="s">
        <v>158</v>
      </c>
      <c r="G20" s="3">
        <v>0</v>
      </c>
      <c r="K20" s="1" t="s">
        <v>159</v>
      </c>
      <c r="L20" s="3">
        <v>0</v>
      </c>
    </row>
    <row r="21" spans="7:12" s="1" customFormat="1" ht="12.75">
      <c r="G21" s="3"/>
      <c r="L21" s="3"/>
    </row>
    <row r="22" spans="1:12" s="1" customFormat="1" ht="12.75">
      <c r="A22" s="1" t="s">
        <v>160</v>
      </c>
      <c r="G22" s="3"/>
      <c r="K22" s="1" t="s">
        <v>161</v>
      </c>
      <c r="L22" s="3"/>
    </row>
    <row r="23" spans="1:12" s="1" customFormat="1" ht="12.75">
      <c r="A23" s="1" t="s">
        <v>162</v>
      </c>
      <c r="G23" s="3"/>
      <c r="K23" s="1" t="s">
        <v>163</v>
      </c>
      <c r="L23" s="3"/>
    </row>
    <row r="24" spans="1:12" s="1" customFormat="1" ht="12.75">
      <c r="A24" s="1" t="s">
        <v>164</v>
      </c>
      <c r="G24" s="3"/>
      <c r="K24" s="1" t="s">
        <v>165</v>
      </c>
      <c r="L24" s="3"/>
    </row>
    <row r="25" spans="1:12" s="1" customFormat="1" ht="12.75">
      <c r="A25" s="1" t="s">
        <v>166</v>
      </c>
      <c r="G25" s="3"/>
      <c r="K25" s="1" t="s">
        <v>167</v>
      </c>
      <c r="L25" s="3"/>
    </row>
    <row r="26" spans="7:12" s="1" customFormat="1" ht="12.75">
      <c r="G26" s="3"/>
      <c r="K26" s="1" t="s">
        <v>168</v>
      </c>
      <c r="L26" s="3"/>
    </row>
    <row r="27" spans="7:12" s="1" customFormat="1" ht="12.75">
      <c r="G27" s="3"/>
      <c r="K27" s="1" t="s">
        <v>169</v>
      </c>
      <c r="L27" s="3"/>
    </row>
    <row r="28" spans="7:12" s="1" customFormat="1" ht="12.75">
      <c r="G28" s="3"/>
      <c r="K28" s="1" t="s">
        <v>170</v>
      </c>
      <c r="L28" s="3">
        <f>SUM(L21:L27)</f>
        <v>0</v>
      </c>
    </row>
    <row r="29" spans="7:12" s="1" customFormat="1" ht="12.75">
      <c r="G29" s="3"/>
      <c r="L29" s="3"/>
    </row>
    <row r="30" spans="6:12" s="1" customFormat="1" ht="12.75">
      <c r="F30" s="1" t="s">
        <v>171</v>
      </c>
      <c r="G30" s="3">
        <f>SUM(G23:G29)</f>
        <v>0</v>
      </c>
      <c r="K30" s="1" t="s">
        <v>172</v>
      </c>
      <c r="L30" s="3">
        <v>0</v>
      </c>
    </row>
    <row r="31" spans="1:12" s="1" customFormat="1" ht="12.75">
      <c r="A31" s="1" t="s">
        <v>173</v>
      </c>
      <c r="G31" s="3"/>
      <c r="K31" s="1" t="s">
        <v>174</v>
      </c>
      <c r="L31" s="3"/>
    </row>
    <row r="32" spans="1:12" s="1" customFormat="1" ht="12.75">
      <c r="A32" s="1" t="s">
        <v>175</v>
      </c>
      <c r="G32" s="3"/>
      <c r="K32" s="1" t="s">
        <v>176</v>
      </c>
      <c r="L32" s="3"/>
    </row>
    <row r="33" spans="1:12" s="1" customFormat="1" ht="12.75">
      <c r="A33" s="1" t="s">
        <v>177</v>
      </c>
      <c r="G33" s="3"/>
      <c r="K33" s="1" t="s">
        <v>178</v>
      </c>
      <c r="L33" s="3"/>
    </row>
    <row r="34" spans="1:12" s="1" customFormat="1" ht="12.75">
      <c r="A34" s="1" t="s">
        <v>179</v>
      </c>
      <c r="G34" s="3"/>
      <c r="K34" s="1" t="s">
        <v>168</v>
      </c>
      <c r="L34" s="3"/>
    </row>
    <row r="35" spans="6:12" s="1" customFormat="1" ht="12.75">
      <c r="F35" s="1" t="s">
        <v>180</v>
      </c>
      <c r="G35" s="3">
        <f>SUM(G31:G34)</f>
        <v>0</v>
      </c>
      <c r="K35" s="1" t="s">
        <v>181</v>
      </c>
      <c r="L35" s="3">
        <f>SUM(L31:L34)</f>
        <v>0</v>
      </c>
    </row>
    <row r="36" spans="1:12" s="1" customFormat="1" ht="12.75">
      <c r="A36" s="1" t="s">
        <v>182</v>
      </c>
      <c r="G36" s="3">
        <v>0</v>
      </c>
      <c r="L36" s="3"/>
    </row>
    <row r="37" spans="1:12" s="1" customFormat="1" ht="12.75">
      <c r="A37" s="1" t="s">
        <v>183</v>
      </c>
      <c r="G37" s="3">
        <v>0</v>
      </c>
      <c r="L37" s="3"/>
    </row>
    <row r="38" spans="7:12" s="1" customFormat="1" ht="12.75">
      <c r="G38" s="3"/>
      <c r="L38" s="3"/>
    </row>
    <row r="39" spans="2:12" s="1" customFormat="1" ht="12.75">
      <c r="B39" s="1" t="s">
        <v>184</v>
      </c>
      <c r="G39" s="3">
        <f>G19+G20+G30+G35+G36+G37</f>
        <v>1753.71979075</v>
      </c>
      <c r="K39" s="1" t="s">
        <v>185</v>
      </c>
      <c r="L39" s="3">
        <f>L19+L20+L30+L35+L38</f>
        <v>1753.71979075</v>
      </c>
    </row>
    <row r="40" spans="7:12" s="1" customFormat="1" ht="12.75">
      <c r="G40" s="3"/>
      <c r="L40" s="3"/>
    </row>
    <row r="41" spans="1:13" s="1" customFormat="1" ht="12.75">
      <c r="A41" s="1" t="s">
        <v>186</v>
      </c>
      <c r="G41" s="16">
        <f>G39-L39</f>
        <v>0</v>
      </c>
      <c r="H41" s="1">
        <v>120000</v>
      </c>
      <c r="K41" s="1" t="s">
        <v>187</v>
      </c>
      <c r="L41" s="16"/>
      <c r="M41" s="1">
        <v>129000</v>
      </c>
    </row>
    <row r="42" spans="7:12" s="1" customFormat="1" ht="12.75">
      <c r="G42" s="3"/>
      <c r="L42" s="3"/>
    </row>
    <row r="43" spans="1:12" s="1" customFormat="1" ht="12.75">
      <c r="A43" s="1" t="s">
        <v>188</v>
      </c>
      <c r="G43" s="3">
        <f>G39-G41</f>
        <v>1753.71979075</v>
      </c>
      <c r="K43" s="1" t="s">
        <v>189</v>
      </c>
      <c r="L43" s="3">
        <f>L39</f>
        <v>1753.71979075</v>
      </c>
    </row>
    <row r="44" s="1" customFormat="1" ht="12.75">
      <c r="G44" s="3"/>
    </row>
    <row r="45" s="1" customFormat="1" ht="12.75"/>
  </sheetData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F41" sqref="F41:F47"/>
    </sheetView>
  </sheetViews>
  <sheetFormatPr defaultColWidth="11.421875" defaultRowHeight="12.75"/>
  <cols>
    <col min="1" max="1" width="5.8515625" style="0" customWidth="1"/>
    <col min="2" max="2" width="51.57421875" style="0" customWidth="1"/>
    <col min="6" max="6" width="5.8515625" style="0" customWidth="1"/>
    <col min="7" max="7" width="45.421875" style="0" customWidth="1"/>
    <col min="10" max="10" width="16.421875" style="0" customWidth="1"/>
  </cols>
  <sheetData>
    <row r="1" spans="1:10" s="1" customFormat="1" ht="12.75">
      <c r="A1" s="77"/>
      <c r="B1" s="61" t="s">
        <v>267</v>
      </c>
      <c r="C1" s="62"/>
      <c r="D1" s="62"/>
      <c r="E1" s="62"/>
      <c r="F1" s="62"/>
      <c r="G1" s="62"/>
      <c r="H1" s="62"/>
      <c r="I1" s="62"/>
      <c r="J1" s="21"/>
    </row>
    <row r="2" spans="1:10" s="1" customFormat="1" ht="12.75">
      <c r="A2" s="78"/>
      <c r="B2" s="29"/>
      <c r="D2" s="1" t="s">
        <v>190</v>
      </c>
      <c r="E2" s="30" t="s">
        <v>191</v>
      </c>
      <c r="G2" s="29"/>
      <c r="H2" s="1" t="s">
        <v>129</v>
      </c>
      <c r="I2" s="1" t="s">
        <v>191</v>
      </c>
      <c r="J2" s="30"/>
    </row>
    <row r="3" spans="1:10" s="1" customFormat="1" ht="12.75">
      <c r="A3" s="74" t="s">
        <v>275</v>
      </c>
      <c r="B3" s="82" t="s">
        <v>192</v>
      </c>
      <c r="C3" s="83"/>
      <c r="D3" s="83"/>
      <c r="E3" s="84"/>
      <c r="F3" s="74" t="s">
        <v>279</v>
      </c>
      <c r="G3" s="85" t="s">
        <v>274</v>
      </c>
      <c r="H3" s="86"/>
      <c r="I3" s="86"/>
      <c r="J3" s="87"/>
    </row>
    <row r="4" spans="1:10" s="1" customFormat="1" ht="12.75">
      <c r="A4" s="75"/>
      <c r="B4" s="29" t="s">
        <v>194</v>
      </c>
      <c r="D4" s="3"/>
      <c r="E4" s="30"/>
      <c r="F4" s="75"/>
      <c r="G4" s="29" t="s">
        <v>193</v>
      </c>
      <c r="H4" s="3"/>
      <c r="J4" s="30"/>
    </row>
    <row r="5" spans="1:10" s="1" customFormat="1" ht="12.75">
      <c r="A5" s="75"/>
      <c r="B5" s="29" t="s">
        <v>196</v>
      </c>
      <c r="D5" s="3"/>
      <c r="E5" s="30"/>
      <c r="F5" s="75"/>
      <c r="G5" s="29" t="s">
        <v>195</v>
      </c>
      <c r="H5" s="3"/>
      <c r="J5" s="30"/>
    </row>
    <row r="6" spans="1:10" s="1" customFormat="1" ht="12.75">
      <c r="A6" s="75"/>
      <c r="B6" s="29" t="s">
        <v>198</v>
      </c>
      <c r="D6" s="3"/>
      <c r="E6" s="30"/>
      <c r="F6" s="75"/>
      <c r="G6" s="29" t="s">
        <v>197</v>
      </c>
      <c r="H6" s="3"/>
      <c r="J6" s="30"/>
    </row>
    <row r="7" spans="1:10" s="1" customFormat="1" ht="12.75">
      <c r="A7" s="75"/>
      <c r="B7" s="29" t="s">
        <v>200</v>
      </c>
      <c r="D7" s="3"/>
      <c r="E7" s="30"/>
      <c r="F7" s="75"/>
      <c r="G7" s="29" t="s">
        <v>199</v>
      </c>
      <c r="H7" s="3"/>
      <c r="J7" s="30"/>
    </row>
    <row r="8" spans="1:10" s="1" customFormat="1" ht="12.75">
      <c r="A8" s="75"/>
      <c r="B8" s="29" t="s">
        <v>201</v>
      </c>
      <c r="D8" s="3"/>
      <c r="E8" s="30"/>
      <c r="F8" s="75"/>
      <c r="G8" s="29"/>
      <c r="H8" s="3"/>
      <c r="J8" s="30"/>
    </row>
    <row r="9" spans="1:10" s="1" customFormat="1" ht="12.75">
      <c r="A9" s="75"/>
      <c r="B9" s="29" t="s">
        <v>203</v>
      </c>
      <c r="D9" s="3"/>
      <c r="E9" s="30"/>
      <c r="F9" s="75"/>
      <c r="G9" s="29" t="s">
        <v>202</v>
      </c>
      <c r="H9" s="3"/>
      <c r="J9" s="30"/>
    </row>
    <row r="10" spans="1:10" s="1" customFormat="1" ht="12.75">
      <c r="A10" s="75"/>
      <c r="B10" s="29" t="s">
        <v>11</v>
      </c>
      <c r="D10" s="3"/>
      <c r="E10" s="30"/>
      <c r="F10" s="75"/>
      <c r="G10" s="29" t="s">
        <v>204</v>
      </c>
      <c r="H10" s="3"/>
      <c r="J10" s="30"/>
    </row>
    <row r="11" spans="1:10" s="1" customFormat="1" ht="12.75">
      <c r="A11" s="75"/>
      <c r="B11" s="82" t="s">
        <v>206</v>
      </c>
      <c r="C11" s="83"/>
      <c r="D11" s="83"/>
      <c r="E11" s="84"/>
      <c r="F11" s="75"/>
      <c r="G11" s="29" t="s">
        <v>205</v>
      </c>
      <c r="H11" s="3"/>
      <c r="J11" s="30"/>
    </row>
    <row r="12" spans="1:10" s="1" customFormat="1" ht="12.75">
      <c r="A12" s="75"/>
      <c r="B12" s="29" t="s">
        <v>208</v>
      </c>
      <c r="D12" s="3"/>
      <c r="E12" s="30"/>
      <c r="F12" s="75"/>
      <c r="G12" s="29" t="s">
        <v>207</v>
      </c>
      <c r="H12" s="3"/>
      <c r="J12" s="30"/>
    </row>
    <row r="13" spans="1:10" s="1" customFormat="1" ht="12.75">
      <c r="A13" s="75"/>
      <c r="B13" s="29" t="s">
        <v>209</v>
      </c>
      <c r="D13" s="3"/>
      <c r="E13" s="30"/>
      <c r="F13" s="75"/>
      <c r="G13" s="29"/>
      <c r="H13" s="3"/>
      <c r="J13" s="30"/>
    </row>
    <row r="14" spans="1:10" s="1" customFormat="1" ht="12.75">
      <c r="A14" s="75"/>
      <c r="B14" s="29" t="s">
        <v>211</v>
      </c>
      <c r="D14" s="3"/>
      <c r="E14" s="30"/>
      <c r="F14" s="75"/>
      <c r="G14" s="29" t="s">
        <v>210</v>
      </c>
      <c r="H14" s="3"/>
      <c r="J14" s="30"/>
    </row>
    <row r="15" spans="1:10" s="1" customFormat="1" ht="12.75">
      <c r="A15" s="75"/>
      <c r="B15" s="29" t="s">
        <v>212</v>
      </c>
      <c r="D15" s="3"/>
      <c r="E15" s="30"/>
      <c r="F15" s="75"/>
      <c r="G15" s="29"/>
      <c r="H15" s="3"/>
      <c r="J15" s="30"/>
    </row>
    <row r="16" spans="1:10" s="1" customFormat="1" ht="12.75">
      <c r="A16" s="75"/>
      <c r="B16" s="29" t="s">
        <v>214</v>
      </c>
      <c r="D16" s="3"/>
      <c r="E16" s="30"/>
      <c r="F16" s="75"/>
      <c r="G16" s="29" t="s">
        <v>213</v>
      </c>
      <c r="H16" s="3">
        <f>Résultat!G41</f>
        <v>0</v>
      </c>
      <c r="J16" s="30"/>
    </row>
    <row r="17" spans="1:10" s="1" customFormat="1" ht="12.75">
      <c r="A17" s="75"/>
      <c r="B17" s="82" t="s">
        <v>216</v>
      </c>
      <c r="C17" s="83"/>
      <c r="D17" s="83"/>
      <c r="E17" s="84"/>
      <c r="F17" s="75"/>
      <c r="G17" s="29" t="s">
        <v>215</v>
      </c>
      <c r="H17" s="3">
        <f>Résultat!L41</f>
        <v>0</v>
      </c>
      <c r="J17" s="30"/>
    </row>
    <row r="18" spans="1:10" s="1" customFormat="1" ht="12.75">
      <c r="A18" s="75"/>
      <c r="B18" s="29" t="s">
        <v>218</v>
      </c>
      <c r="D18" s="3"/>
      <c r="E18" s="30"/>
      <c r="F18" s="75"/>
      <c r="G18" s="29" t="s">
        <v>217</v>
      </c>
      <c r="H18" s="3"/>
      <c r="J18" s="30"/>
    </row>
    <row r="19" spans="1:10" s="1" customFormat="1" ht="12.75">
      <c r="A19" s="75"/>
      <c r="B19" s="29" t="s">
        <v>220</v>
      </c>
      <c r="D19" s="3"/>
      <c r="E19" s="30"/>
      <c r="F19" s="75"/>
      <c r="G19" s="29" t="s">
        <v>219</v>
      </c>
      <c r="H19" s="3">
        <f>SUM(H4:H18)</f>
        <v>0</v>
      </c>
      <c r="J19" s="30"/>
    </row>
    <row r="20" spans="1:10" s="1" customFormat="1" ht="12.75">
      <c r="A20" s="75"/>
      <c r="B20" s="29" t="s">
        <v>222</v>
      </c>
      <c r="D20" s="3"/>
      <c r="E20" s="30"/>
      <c r="F20" s="75"/>
      <c r="G20" s="29" t="s">
        <v>221</v>
      </c>
      <c r="H20" s="3"/>
      <c r="J20" s="30"/>
    </row>
    <row r="21" spans="1:10" s="1" customFormat="1" ht="12.75">
      <c r="A21" s="75"/>
      <c r="B21" s="29" t="s">
        <v>224</v>
      </c>
      <c r="D21" s="3"/>
      <c r="E21" s="30"/>
      <c r="F21" s="75"/>
      <c r="G21" s="29" t="s">
        <v>223</v>
      </c>
      <c r="H21" s="3"/>
      <c r="J21" s="30"/>
    </row>
    <row r="22" spans="1:10" s="1" customFormat="1" ht="12.75">
      <c r="A22" s="75"/>
      <c r="B22" s="29" t="s">
        <v>226</v>
      </c>
      <c r="D22" s="3"/>
      <c r="E22" s="30"/>
      <c r="F22" s="75"/>
      <c r="G22" s="29" t="s">
        <v>225</v>
      </c>
      <c r="H22" s="3">
        <f>SUM(H19:H21)</f>
        <v>0</v>
      </c>
      <c r="J22" s="30"/>
    </row>
    <row r="23" spans="1:10" s="1" customFormat="1" ht="12.75">
      <c r="A23" s="76"/>
      <c r="B23" s="29"/>
      <c r="C23" s="1" t="s">
        <v>156</v>
      </c>
      <c r="D23" s="3">
        <f>SUM(D3:D22)</f>
        <v>0</v>
      </c>
      <c r="E23" s="30"/>
      <c r="F23" s="76"/>
      <c r="G23" s="29"/>
      <c r="J23" s="30"/>
    </row>
    <row r="24" spans="1:10" s="1" customFormat="1" ht="12.75" customHeight="1">
      <c r="A24" s="79" t="s">
        <v>278</v>
      </c>
      <c r="B24" s="82" t="s">
        <v>228</v>
      </c>
      <c r="C24" s="83"/>
      <c r="D24" s="83"/>
      <c r="E24" s="84"/>
      <c r="F24" s="79" t="s">
        <v>280</v>
      </c>
      <c r="G24" s="82" t="s">
        <v>273</v>
      </c>
      <c r="H24" s="83"/>
      <c r="I24" s="83"/>
      <c r="J24" s="84"/>
    </row>
    <row r="25" spans="1:10" s="1" customFormat="1" ht="12.75">
      <c r="A25" s="80"/>
      <c r="B25" s="29" t="s">
        <v>230</v>
      </c>
      <c r="D25" s="3"/>
      <c r="E25" s="30"/>
      <c r="F25" s="80"/>
      <c r="G25" s="29" t="s">
        <v>227</v>
      </c>
      <c r="H25" s="3"/>
      <c r="J25" s="30"/>
    </row>
    <row r="26" spans="1:10" s="1" customFormat="1" ht="12.75">
      <c r="A26" s="80"/>
      <c r="B26" s="29" t="s">
        <v>276</v>
      </c>
      <c r="D26" s="3"/>
      <c r="E26" s="30"/>
      <c r="F26" s="80"/>
      <c r="G26" s="29" t="s">
        <v>229</v>
      </c>
      <c r="H26" s="3"/>
      <c r="J26" s="30"/>
    </row>
    <row r="27" spans="1:10" s="1" customFormat="1" ht="12.75">
      <c r="A27" s="80"/>
      <c r="B27" s="29" t="s">
        <v>233</v>
      </c>
      <c r="D27" s="3"/>
      <c r="E27" s="30"/>
      <c r="F27" s="80"/>
      <c r="G27" s="29" t="s">
        <v>231</v>
      </c>
      <c r="H27" s="3"/>
      <c r="J27" s="30"/>
    </row>
    <row r="28" spans="1:10" s="1" customFormat="1" ht="12.75">
      <c r="A28" s="80"/>
      <c r="B28" s="29" t="s">
        <v>235</v>
      </c>
      <c r="E28" s="30"/>
      <c r="F28" s="80"/>
      <c r="G28" s="49" t="s">
        <v>232</v>
      </c>
      <c r="H28" s="50"/>
      <c r="I28" s="51"/>
      <c r="J28" s="56"/>
    </row>
    <row r="29" spans="1:10" s="1" customFormat="1" ht="12.75">
      <c r="A29" s="80"/>
      <c r="B29" s="29" t="s">
        <v>237</v>
      </c>
      <c r="D29" s="3"/>
      <c r="E29" s="30"/>
      <c r="F29" s="80"/>
      <c r="G29" s="47" t="s">
        <v>234</v>
      </c>
      <c r="H29" s="18">
        <f>Cotisations!C11</f>
        <v>72</v>
      </c>
      <c r="I29" s="17">
        <v>512000</v>
      </c>
      <c r="J29" s="48"/>
    </row>
    <row r="30" spans="1:10" s="1" customFormat="1" ht="12.75">
      <c r="A30" s="80"/>
      <c r="B30" s="82"/>
      <c r="C30" s="83"/>
      <c r="D30" s="83"/>
      <c r="E30" s="84"/>
      <c r="F30" s="80"/>
      <c r="G30" s="47" t="s">
        <v>236</v>
      </c>
      <c r="H30" s="18">
        <f>Cotisations!C13</f>
        <v>919.38571725</v>
      </c>
      <c r="I30" s="17">
        <v>512000</v>
      </c>
      <c r="J30" s="48"/>
    </row>
    <row r="31" spans="1:10" s="1" customFormat="1" ht="12.75">
      <c r="A31" s="80"/>
      <c r="B31" s="29" t="s">
        <v>240</v>
      </c>
      <c r="D31" s="3"/>
      <c r="E31" s="30"/>
      <c r="F31" s="80"/>
      <c r="G31" s="47" t="s">
        <v>238</v>
      </c>
      <c r="H31" s="18">
        <f>Cotisations!C19</f>
        <v>263.69178274999996</v>
      </c>
      <c r="I31" s="17">
        <v>512000</v>
      </c>
      <c r="J31" s="48"/>
    </row>
    <row r="32" spans="1:10" s="1" customFormat="1" ht="12.75">
      <c r="A32" s="80"/>
      <c r="B32" s="29" t="s">
        <v>242</v>
      </c>
      <c r="D32" s="3"/>
      <c r="E32" s="30"/>
      <c r="F32" s="80"/>
      <c r="G32" s="47" t="s">
        <v>239</v>
      </c>
      <c r="H32" s="18">
        <f>Cotisations!F19</f>
        <v>498.6422907499999</v>
      </c>
      <c r="I32" s="17"/>
      <c r="J32" s="48"/>
    </row>
    <row r="33" spans="1:10" s="1" customFormat="1" ht="12.75">
      <c r="A33" s="80"/>
      <c r="B33" s="29" t="s">
        <v>243</v>
      </c>
      <c r="D33" s="3"/>
      <c r="E33" s="30"/>
      <c r="F33" s="80"/>
      <c r="G33" s="52" t="s">
        <v>241</v>
      </c>
      <c r="H33" s="53">
        <f>H29+H30+H31+H32</f>
        <v>1753.71979075</v>
      </c>
      <c r="I33" s="54"/>
      <c r="J33" s="55"/>
    </row>
    <row r="34" spans="1:10" s="1" customFormat="1" ht="12.75">
      <c r="A34" s="80"/>
      <c r="B34" s="29" t="s">
        <v>245</v>
      </c>
      <c r="D34" s="3"/>
      <c r="E34" s="30"/>
      <c r="F34" s="80"/>
      <c r="G34" s="29"/>
      <c r="H34" s="3"/>
      <c r="J34" s="30"/>
    </row>
    <row r="35" spans="1:10" s="1" customFormat="1" ht="12.75">
      <c r="A35" s="80"/>
      <c r="B35" s="29" t="s">
        <v>246</v>
      </c>
      <c r="D35" s="3"/>
      <c r="E35" s="30"/>
      <c r="F35" s="80"/>
      <c r="G35" s="29" t="s">
        <v>244</v>
      </c>
      <c r="H35" s="3"/>
      <c r="J35" s="30"/>
    </row>
    <row r="36" spans="1:10" s="1" customFormat="1" ht="12.75">
      <c r="A36" s="80"/>
      <c r="B36" s="29" t="s">
        <v>248</v>
      </c>
      <c r="D36" s="3"/>
      <c r="E36" s="30"/>
      <c r="F36" s="80"/>
      <c r="G36" s="29"/>
      <c r="H36" s="3"/>
      <c r="J36" s="30"/>
    </row>
    <row r="37" spans="1:10" s="1" customFormat="1" ht="12.75">
      <c r="A37" s="80"/>
      <c r="B37" s="29" t="s">
        <v>250</v>
      </c>
      <c r="D37" s="3"/>
      <c r="E37" s="30"/>
      <c r="F37" s="80"/>
      <c r="G37" s="29" t="s">
        <v>247</v>
      </c>
      <c r="H37" s="3"/>
      <c r="J37" s="30"/>
    </row>
    <row r="38" spans="1:10" s="1" customFormat="1" ht="12.75">
      <c r="A38" s="80"/>
      <c r="B38" s="29"/>
      <c r="D38" s="3"/>
      <c r="E38" s="30"/>
      <c r="F38" s="80"/>
      <c r="G38" s="29" t="s">
        <v>249</v>
      </c>
      <c r="H38" s="3"/>
      <c r="J38" s="30"/>
    </row>
    <row r="39" spans="1:10" s="1" customFormat="1" ht="12.75">
      <c r="A39" s="80"/>
      <c r="B39" s="29" t="s">
        <v>252</v>
      </c>
      <c r="D39" s="3"/>
      <c r="E39" s="30"/>
      <c r="F39" s="80"/>
      <c r="G39" s="29"/>
      <c r="H39" s="3"/>
      <c r="J39" s="30"/>
    </row>
    <row r="40" spans="1:10" s="1" customFormat="1" ht="12.75">
      <c r="A40" s="81"/>
      <c r="B40" s="57" t="s">
        <v>253</v>
      </c>
      <c r="C40" s="58"/>
      <c r="D40" s="59">
        <f>Résultat!L11</f>
        <v>1753.71979075</v>
      </c>
      <c r="E40" s="60"/>
      <c r="F40" s="81"/>
      <c r="G40" s="29"/>
      <c r="H40" s="3"/>
      <c r="J40" s="30"/>
    </row>
    <row r="41" spans="1:10" s="1" customFormat="1" ht="12.75">
      <c r="A41" s="71" t="s">
        <v>277</v>
      </c>
      <c r="F41" s="71" t="s">
        <v>277</v>
      </c>
      <c r="G41" s="29"/>
      <c r="H41" s="3"/>
      <c r="J41" s="30"/>
    </row>
    <row r="42" spans="1:10" s="1" customFormat="1" ht="12.75">
      <c r="A42" s="72"/>
      <c r="F42" s="72"/>
      <c r="G42" s="29" t="s">
        <v>251</v>
      </c>
      <c r="H42" s="3"/>
      <c r="J42" s="30"/>
    </row>
    <row r="43" spans="1:10" s="1" customFormat="1" ht="12.75">
      <c r="A43" s="72"/>
      <c r="B43" s="29"/>
      <c r="E43" s="30"/>
      <c r="F43" s="72"/>
      <c r="G43" s="29"/>
      <c r="H43" s="3"/>
      <c r="J43" s="30"/>
    </row>
    <row r="44" spans="1:10" s="1" customFormat="1" ht="12.75">
      <c r="A44" s="72"/>
      <c r="B44" s="29" t="s">
        <v>254</v>
      </c>
      <c r="D44" s="3"/>
      <c r="E44" s="30"/>
      <c r="F44" s="72"/>
      <c r="G44" s="29"/>
      <c r="J44" s="30"/>
    </row>
    <row r="45" spans="1:10" s="1" customFormat="1" ht="12.75">
      <c r="A45" s="72"/>
      <c r="B45" s="29"/>
      <c r="C45" s="1" t="s">
        <v>255</v>
      </c>
      <c r="D45" s="3">
        <f>SUM(D24:D44)</f>
        <v>1753.71979075</v>
      </c>
      <c r="E45" s="30"/>
      <c r="F45" s="72"/>
      <c r="G45" s="29" t="s">
        <v>256</v>
      </c>
      <c r="H45" s="3">
        <f>H33</f>
        <v>1753.71979075</v>
      </c>
      <c r="J45" s="30"/>
    </row>
    <row r="46" spans="1:10" s="1" customFormat="1" ht="12.75">
      <c r="A46" s="72"/>
      <c r="B46" s="29" t="s">
        <v>257</v>
      </c>
      <c r="D46" s="3">
        <v>0</v>
      </c>
      <c r="E46" s="30"/>
      <c r="F46" s="72"/>
      <c r="G46" s="29"/>
      <c r="H46" s="3"/>
      <c r="J46" s="30"/>
    </row>
    <row r="47" spans="1:10" s="1" customFormat="1" ht="12.75">
      <c r="A47" s="73"/>
      <c r="B47" s="31" t="s">
        <v>258</v>
      </c>
      <c r="C47" s="32"/>
      <c r="D47" s="38">
        <v>0</v>
      </c>
      <c r="E47" s="33"/>
      <c r="F47" s="73"/>
      <c r="G47" s="31"/>
      <c r="H47" s="38"/>
      <c r="I47" s="32"/>
      <c r="J47" s="33"/>
    </row>
  </sheetData>
  <mergeCells count="15">
    <mergeCell ref="G24:J24"/>
    <mergeCell ref="G3:J3"/>
    <mergeCell ref="B17:E17"/>
    <mergeCell ref="F3:F23"/>
    <mergeCell ref="F24:F40"/>
    <mergeCell ref="B11:E11"/>
    <mergeCell ref="B3:E3"/>
    <mergeCell ref="B24:E24"/>
    <mergeCell ref="F41:F47"/>
    <mergeCell ref="A3:A23"/>
    <mergeCell ref="A1:A2"/>
    <mergeCell ref="A41:A47"/>
    <mergeCell ref="A24:A40"/>
    <mergeCell ref="B30:E30"/>
    <mergeCell ref="B1:I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Capello</cp:lastModifiedBy>
  <dcterms:modified xsi:type="dcterms:W3CDTF">2011-07-25T22:27:15Z</dcterms:modified>
  <cp:category/>
  <cp:version/>
  <cp:contentType/>
  <cp:contentStatus/>
</cp:coreProperties>
</file>